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141dc57e61c66e/NBS 2020/NBS 2020/Admin Data/Admin Data/FAAC/"/>
    </mc:Choice>
  </mc:AlternateContent>
  <xr:revisionPtr revIDLastSave="12" documentId="8_{6EC2B489-ABF3-452D-9B4F-A43058298909}" xr6:coauthVersionLast="45" xr6:coauthVersionMax="45" xr10:uidLastSave="{3C7786BC-DB14-4263-B710-C2F4C3739C4A}"/>
  <bookViews>
    <workbookView xWindow="-120" yWindow="-120" windowWidth="29040" windowHeight="15840" firstSheet="1" activeTab="3" xr2:uid="{00000000-000D-0000-FFFF-FFFF00000000}"/>
  </bookViews>
  <sheets>
    <sheet name="MONTHENTRY" sheetId="8" state="hidden" r:id="rId1"/>
    <sheet name="Sum &amp; FG" sheetId="4" r:id="rId2"/>
    <sheet name="SG Details" sheetId="1" r:id="rId3"/>
    <sheet name="LGC Details" sheetId="2" r:id="rId4"/>
    <sheet name="SUM SUM" sheetId="17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Details'!$A$1:$P$53</definedName>
    <definedName name="_xlnm.Print_Area" localSheetId="4">'SUM SUM'!$A$1:$H$43</definedName>
    <definedName name="_xlnm.Print_Titles" localSheetId="3">'LGC Details'!$3:$4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0" i="2" l="1"/>
  <c r="O408" i="2"/>
  <c r="O407" i="2"/>
  <c r="O406" i="2"/>
  <c r="O405" i="2"/>
  <c r="O404" i="2"/>
  <c r="O403" i="2"/>
  <c r="Q403" i="2" s="1"/>
  <c r="N24" i="2"/>
  <c r="N59" i="2"/>
  <c r="Q24" i="2"/>
  <c r="O24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E41" i="17"/>
  <c r="E40" i="17"/>
  <c r="G40" i="17" s="1"/>
  <c r="E39" i="17"/>
  <c r="G39" i="17" s="1"/>
  <c r="E38" i="17"/>
  <c r="E37" i="17"/>
  <c r="G37" i="17" s="1"/>
  <c r="E36" i="17"/>
  <c r="G36" i="17" s="1"/>
  <c r="E35" i="17"/>
  <c r="G35" i="17" s="1"/>
  <c r="E34" i="17"/>
  <c r="G34" i="17" s="1"/>
  <c r="E33" i="17"/>
  <c r="G33" i="17" s="1"/>
  <c r="E32" i="17"/>
  <c r="E31" i="17"/>
  <c r="G31" i="17" s="1"/>
  <c r="E30" i="17"/>
  <c r="G30" i="17" s="1"/>
  <c r="E29" i="17"/>
  <c r="G29" i="17" s="1"/>
  <c r="E28" i="17"/>
  <c r="G28" i="17" s="1"/>
  <c r="E27" i="17"/>
  <c r="G27" i="17" s="1"/>
  <c r="E26" i="17"/>
  <c r="G26" i="17" s="1"/>
  <c r="E25" i="17"/>
  <c r="E24" i="17"/>
  <c r="G24" i="17" s="1"/>
  <c r="E23" i="17"/>
  <c r="E22" i="17"/>
  <c r="G22" i="17" s="1"/>
  <c r="E21" i="17"/>
  <c r="G21" i="17" s="1"/>
  <c r="E20" i="17"/>
  <c r="G20" i="17" s="1"/>
  <c r="E19" i="17"/>
  <c r="G19" i="17" s="1"/>
  <c r="E18" i="17"/>
  <c r="E17" i="17"/>
  <c r="G17" i="17" s="1"/>
  <c r="E16" i="17"/>
  <c r="E15" i="17"/>
  <c r="G15" i="17" s="1"/>
  <c r="E14" i="17"/>
  <c r="G14" i="17" s="1"/>
  <c r="E13" i="17"/>
  <c r="G13" i="17" s="1"/>
  <c r="E12" i="17"/>
  <c r="G12" i="17" s="1"/>
  <c r="E11" i="17"/>
  <c r="G11" i="17" s="1"/>
  <c r="E10" i="17"/>
  <c r="E9" i="17"/>
  <c r="G9" i="17" s="1"/>
  <c r="E8" i="17"/>
  <c r="E7" i="17"/>
  <c r="E6" i="17"/>
  <c r="G6" i="17" s="1"/>
  <c r="G41" i="17"/>
  <c r="G38" i="17"/>
  <c r="G32" i="17"/>
  <c r="G25" i="17"/>
  <c r="G23" i="17"/>
  <c r="G18" i="17"/>
  <c r="G16" i="17"/>
  <c r="G10" i="17"/>
  <c r="G8" i="17"/>
  <c r="G7" i="17"/>
  <c r="E5" i="17"/>
  <c r="G5" i="17"/>
  <c r="P24" i="2" l="1"/>
  <c r="F409" i="2"/>
  <c r="F408" i="2"/>
  <c r="H408" i="2" s="1"/>
  <c r="F407" i="2"/>
  <c r="F406" i="2"/>
  <c r="H406" i="2" s="1"/>
  <c r="F405" i="2"/>
  <c r="F404" i="2"/>
  <c r="H404" i="2" s="1"/>
  <c r="F403" i="2"/>
  <c r="H403" i="2" s="1"/>
  <c r="F402" i="2"/>
  <c r="H402" i="2" s="1"/>
  <c r="F401" i="2"/>
  <c r="H401" i="2" s="1"/>
  <c r="F400" i="2"/>
  <c r="H400" i="2" s="1"/>
  <c r="F399" i="2"/>
  <c r="F398" i="2"/>
  <c r="H398" i="2" s="1"/>
  <c r="F397" i="2"/>
  <c r="H397" i="2" s="1"/>
  <c r="F396" i="2"/>
  <c r="H396" i="2" s="1"/>
  <c r="F395" i="2"/>
  <c r="H395" i="2" s="1"/>
  <c r="F394" i="2"/>
  <c r="H394" i="2" s="1"/>
  <c r="F393" i="2"/>
  <c r="F392" i="2"/>
  <c r="H392" i="2" s="1"/>
  <c r="F391" i="2"/>
  <c r="F390" i="2"/>
  <c r="H390" i="2" s="1"/>
  <c r="F389" i="2"/>
  <c r="H389" i="2" s="1"/>
  <c r="F388" i="2"/>
  <c r="H388" i="2" s="1"/>
  <c r="F387" i="2"/>
  <c r="H387" i="2" s="1"/>
  <c r="F386" i="2"/>
  <c r="H386" i="2" s="1"/>
  <c r="F410" i="2"/>
  <c r="H410" i="2" s="1"/>
  <c r="D416" i="2"/>
  <c r="F385" i="2"/>
  <c r="G385" i="2"/>
  <c r="E385" i="2"/>
  <c r="Q410" i="2"/>
  <c r="Q408" i="2"/>
  <c r="Q407" i="2"/>
  <c r="Q406" i="2"/>
  <c r="Q405" i="2"/>
  <c r="Q404" i="2"/>
  <c r="H409" i="2"/>
  <c r="H407" i="2"/>
  <c r="H405" i="2"/>
  <c r="H399" i="2"/>
  <c r="H393" i="2"/>
  <c r="H391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O409" i="2"/>
  <c r="P409" i="2"/>
  <c r="N409" i="2"/>
  <c r="P402" i="2"/>
  <c r="N402" i="2"/>
  <c r="O400" i="2"/>
  <c r="Q400" i="2" s="1"/>
  <c r="O399" i="2"/>
  <c r="Q399" i="2" s="1"/>
  <c r="O398" i="2"/>
  <c r="Q398" i="2" s="1"/>
  <c r="O397" i="2"/>
  <c r="Q397" i="2" s="1"/>
  <c r="O396" i="2"/>
  <c r="Q396" i="2" s="1"/>
  <c r="O395" i="2"/>
  <c r="Q395" i="2" s="1"/>
  <c r="O394" i="2"/>
  <c r="Q394" i="2" s="1"/>
  <c r="O393" i="2"/>
  <c r="Q393" i="2" s="1"/>
  <c r="O392" i="2"/>
  <c r="Q392" i="2" s="1"/>
  <c r="O391" i="2"/>
  <c r="Q391" i="2" s="1"/>
  <c r="O390" i="2"/>
  <c r="Q390" i="2" s="1"/>
  <c r="O389" i="2"/>
  <c r="Q389" i="2" s="1"/>
  <c r="O388" i="2"/>
  <c r="Q388" i="2" s="1"/>
  <c r="O401" i="2"/>
  <c r="Q401" i="2" s="1"/>
  <c r="O385" i="2"/>
  <c r="Q385" i="2" s="1"/>
  <c r="O384" i="2"/>
  <c r="Q384" i="2" s="1"/>
  <c r="O383" i="2"/>
  <c r="Q383" i="2" s="1"/>
  <c r="O382" i="2"/>
  <c r="Q382" i="2" s="1"/>
  <c r="O381" i="2"/>
  <c r="Q381" i="2" s="1"/>
  <c r="O380" i="2"/>
  <c r="Q380" i="2" s="1"/>
  <c r="O379" i="2"/>
  <c r="Q379" i="2" s="1"/>
  <c r="O378" i="2"/>
  <c r="Q378" i="2" s="1"/>
  <c r="O377" i="2"/>
  <c r="Q377" i="2" s="1"/>
  <c r="O376" i="2"/>
  <c r="Q376" i="2" s="1"/>
  <c r="O375" i="2"/>
  <c r="Q375" i="2" s="1"/>
  <c r="O374" i="2"/>
  <c r="Q374" i="2" s="1"/>
  <c r="O373" i="2"/>
  <c r="Q373" i="2" s="1"/>
  <c r="O372" i="2"/>
  <c r="Q372" i="2" s="1"/>
  <c r="O371" i="2"/>
  <c r="Q371" i="2" s="1"/>
  <c r="O370" i="2"/>
  <c r="Q370" i="2" s="1"/>
  <c r="O386" i="2"/>
  <c r="Q386" i="2" s="1"/>
  <c r="P387" i="2"/>
  <c r="N387" i="2"/>
  <c r="O368" i="2"/>
  <c r="Q368" i="2" s="1"/>
  <c r="O367" i="2"/>
  <c r="Q367" i="2" s="1"/>
  <c r="O366" i="2"/>
  <c r="Q366" i="2" s="1"/>
  <c r="O365" i="2"/>
  <c r="Q365" i="2" s="1"/>
  <c r="O364" i="2"/>
  <c r="Q364" i="2" s="1"/>
  <c r="O363" i="2"/>
  <c r="Q363" i="2" s="1"/>
  <c r="O362" i="2"/>
  <c r="Q362" i="2" s="1"/>
  <c r="O361" i="2"/>
  <c r="Q361" i="2" s="1"/>
  <c r="O360" i="2"/>
  <c r="Q360" i="2" s="1"/>
  <c r="O359" i="2"/>
  <c r="Q359" i="2" s="1"/>
  <c r="O358" i="2"/>
  <c r="Q358" i="2" s="1"/>
  <c r="O357" i="2"/>
  <c r="Q357" i="2" s="1"/>
  <c r="O356" i="2"/>
  <c r="Q356" i="2" s="1"/>
  <c r="O355" i="2"/>
  <c r="O354" i="2"/>
  <c r="Q354" i="2" s="1"/>
  <c r="O353" i="2"/>
  <c r="Q353" i="2" s="1"/>
  <c r="P369" i="2"/>
  <c r="N369" i="2"/>
  <c r="O350" i="2"/>
  <c r="Q350" i="2" s="1"/>
  <c r="O349" i="2"/>
  <c r="Q349" i="2" s="1"/>
  <c r="O348" i="2"/>
  <c r="Q348" i="2" s="1"/>
  <c r="O347" i="2"/>
  <c r="Q347" i="2" s="1"/>
  <c r="O346" i="2"/>
  <c r="Q346" i="2" s="1"/>
  <c r="O345" i="2"/>
  <c r="Q345" i="2" s="1"/>
  <c r="O344" i="2"/>
  <c r="Q344" i="2" s="1"/>
  <c r="O343" i="2"/>
  <c r="Q343" i="2" s="1"/>
  <c r="O342" i="2"/>
  <c r="Q342" i="2" s="1"/>
  <c r="O341" i="2"/>
  <c r="Q341" i="2" s="1"/>
  <c r="O340" i="2"/>
  <c r="Q340" i="2" s="1"/>
  <c r="O339" i="2"/>
  <c r="Q339" i="2" s="1"/>
  <c r="O338" i="2"/>
  <c r="Q338" i="2" s="1"/>
  <c r="O337" i="2"/>
  <c r="Q337" i="2" s="1"/>
  <c r="O336" i="2"/>
  <c r="Q336" i="2" s="1"/>
  <c r="O335" i="2"/>
  <c r="Q335" i="2" s="1"/>
  <c r="O334" i="2"/>
  <c r="Q334" i="2" s="1"/>
  <c r="O333" i="2"/>
  <c r="Q333" i="2" s="1"/>
  <c r="O332" i="2"/>
  <c r="Q332" i="2" s="1"/>
  <c r="O331" i="2"/>
  <c r="Q331" i="2" s="1"/>
  <c r="O330" i="2"/>
  <c r="Q330" i="2" s="1"/>
  <c r="O329" i="2"/>
  <c r="Q329" i="2" s="1"/>
  <c r="O351" i="2"/>
  <c r="Q351" i="2" s="1"/>
  <c r="P352" i="2"/>
  <c r="N352" i="2"/>
  <c r="O326" i="2"/>
  <c r="Q326" i="2" s="1"/>
  <c r="O325" i="2"/>
  <c r="Q325" i="2" s="1"/>
  <c r="O324" i="2"/>
  <c r="Q324" i="2" s="1"/>
  <c r="O323" i="2"/>
  <c r="Q323" i="2" s="1"/>
  <c r="O322" i="2"/>
  <c r="Q322" i="2" s="1"/>
  <c r="O321" i="2"/>
  <c r="Q321" i="2" s="1"/>
  <c r="O320" i="2"/>
  <c r="Q320" i="2" s="1"/>
  <c r="O319" i="2"/>
  <c r="O318" i="2"/>
  <c r="Q318" i="2" s="1"/>
  <c r="O317" i="2"/>
  <c r="Q317" i="2" s="1"/>
  <c r="O316" i="2"/>
  <c r="Q316" i="2" s="1"/>
  <c r="O315" i="2"/>
  <c r="Q315" i="2" s="1"/>
  <c r="O314" i="2"/>
  <c r="Q314" i="2" s="1"/>
  <c r="O313" i="2"/>
  <c r="Q313" i="2" s="1"/>
  <c r="O312" i="2"/>
  <c r="Q312" i="2" s="1"/>
  <c r="O311" i="2"/>
  <c r="Q311" i="2" s="1"/>
  <c r="O310" i="2"/>
  <c r="Q310" i="2" s="1"/>
  <c r="O309" i="2"/>
  <c r="Q309" i="2" s="1"/>
  <c r="O308" i="2"/>
  <c r="Q308" i="2" s="1"/>
  <c r="O307" i="2"/>
  <c r="Q307" i="2" s="1"/>
  <c r="O306" i="2"/>
  <c r="Q306" i="2" s="1"/>
  <c r="O305" i="2"/>
  <c r="Q305" i="2" s="1"/>
  <c r="O327" i="2"/>
  <c r="Q327" i="2" s="1"/>
  <c r="P328" i="2"/>
  <c r="N328" i="2"/>
  <c r="O302" i="2"/>
  <c r="Q302" i="2" s="1"/>
  <c r="O301" i="2"/>
  <c r="Q301" i="2" s="1"/>
  <c r="O300" i="2"/>
  <c r="Q300" i="2" s="1"/>
  <c r="O299" i="2"/>
  <c r="Q299" i="2" s="1"/>
  <c r="O298" i="2"/>
  <c r="Q298" i="2" s="1"/>
  <c r="O297" i="2"/>
  <c r="Q297" i="2" s="1"/>
  <c r="O296" i="2"/>
  <c r="Q296" i="2" s="1"/>
  <c r="O295" i="2"/>
  <c r="Q295" i="2" s="1"/>
  <c r="O294" i="2"/>
  <c r="Q294" i="2" s="1"/>
  <c r="O293" i="2"/>
  <c r="Q293" i="2" s="1"/>
  <c r="O292" i="2"/>
  <c r="Q292" i="2" s="1"/>
  <c r="O291" i="2"/>
  <c r="Q291" i="2" s="1"/>
  <c r="O290" i="2"/>
  <c r="Q290" i="2" s="1"/>
  <c r="O289" i="2"/>
  <c r="Q289" i="2" s="1"/>
  <c r="O288" i="2"/>
  <c r="Q288" i="2" s="1"/>
  <c r="O287" i="2"/>
  <c r="Q287" i="2" s="1"/>
  <c r="O303" i="2"/>
  <c r="Q303" i="2" s="1"/>
  <c r="P304" i="2"/>
  <c r="N304" i="2"/>
  <c r="O284" i="2"/>
  <c r="Q284" i="2" s="1"/>
  <c r="O283" i="2"/>
  <c r="Q283" i="2" s="1"/>
  <c r="O282" i="2"/>
  <c r="Q282" i="2" s="1"/>
  <c r="O281" i="2"/>
  <c r="Q281" i="2" s="1"/>
  <c r="O280" i="2"/>
  <c r="Q280" i="2" s="1"/>
  <c r="O279" i="2"/>
  <c r="Q279" i="2" s="1"/>
  <c r="O278" i="2"/>
  <c r="Q278" i="2" s="1"/>
  <c r="O277" i="2"/>
  <c r="Q277" i="2" s="1"/>
  <c r="O276" i="2"/>
  <c r="Q276" i="2" s="1"/>
  <c r="O275" i="2"/>
  <c r="Q275" i="2" s="1"/>
  <c r="O274" i="2"/>
  <c r="Q274" i="2" s="1"/>
  <c r="O273" i="2"/>
  <c r="Q273" i="2" s="1"/>
  <c r="O272" i="2"/>
  <c r="Q272" i="2" s="1"/>
  <c r="O271" i="2"/>
  <c r="Q271" i="2" s="1"/>
  <c r="O270" i="2"/>
  <c r="Q270" i="2" s="1"/>
  <c r="O269" i="2"/>
  <c r="Q269" i="2" s="1"/>
  <c r="O268" i="2"/>
  <c r="Q268" i="2" s="1"/>
  <c r="O267" i="2"/>
  <c r="Q267" i="2" s="1"/>
  <c r="O266" i="2"/>
  <c r="Q266" i="2" s="1"/>
  <c r="O265" i="2"/>
  <c r="Q265" i="2" s="1"/>
  <c r="O264" i="2"/>
  <c r="Q264" i="2" s="1"/>
  <c r="O263" i="2"/>
  <c r="Q263" i="2" s="1"/>
  <c r="O262" i="2"/>
  <c r="Q262" i="2" s="1"/>
  <c r="O261" i="2"/>
  <c r="Q261" i="2" s="1"/>
  <c r="O260" i="2"/>
  <c r="Q260" i="2" s="1"/>
  <c r="O259" i="2"/>
  <c r="Q259" i="2" s="1"/>
  <c r="O258" i="2"/>
  <c r="Q258" i="2" s="1"/>
  <c r="O257" i="2"/>
  <c r="Q257" i="2" s="1"/>
  <c r="O256" i="2"/>
  <c r="Q256" i="2" s="1"/>
  <c r="O255" i="2"/>
  <c r="Q255" i="2" s="1"/>
  <c r="O254" i="2"/>
  <c r="Q254" i="2" s="1"/>
  <c r="O253" i="2"/>
  <c r="Q253" i="2" s="1"/>
  <c r="O285" i="2"/>
  <c r="Q285" i="2" s="1"/>
  <c r="P286" i="2"/>
  <c r="N286" i="2"/>
  <c r="O250" i="2"/>
  <c r="Q250" i="2" s="1"/>
  <c r="O249" i="2"/>
  <c r="Q249" i="2" s="1"/>
  <c r="O248" i="2"/>
  <c r="Q248" i="2" s="1"/>
  <c r="O247" i="2"/>
  <c r="Q247" i="2" s="1"/>
  <c r="O246" i="2"/>
  <c r="Q246" i="2" s="1"/>
  <c r="O245" i="2"/>
  <c r="Q245" i="2" s="1"/>
  <c r="O244" i="2"/>
  <c r="Q244" i="2" s="1"/>
  <c r="O243" i="2"/>
  <c r="Q243" i="2" s="1"/>
  <c r="O242" i="2"/>
  <c r="Q242" i="2" s="1"/>
  <c r="O241" i="2"/>
  <c r="Q241" i="2" s="1"/>
  <c r="O240" i="2"/>
  <c r="Q240" i="2" s="1"/>
  <c r="O239" i="2"/>
  <c r="Q239" i="2" s="1"/>
  <c r="O238" i="2"/>
  <c r="Q238" i="2" s="1"/>
  <c r="O237" i="2"/>
  <c r="Q237" i="2" s="1"/>
  <c r="O236" i="2"/>
  <c r="Q236" i="2" s="1"/>
  <c r="O235" i="2"/>
  <c r="Q235" i="2" s="1"/>
  <c r="O234" i="2"/>
  <c r="Q234" i="2" s="1"/>
  <c r="O233" i="2"/>
  <c r="Q233" i="2" s="1"/>
  <c r="O232" i="2"/>
  <c r="Q232" i="2" s="1"/>
  <c r="O231" i="2"/>
  <c r="Q231" i="2" s="1"/>
  <c r="O230" i="2"/>
  <c r="Q230" i="2" s="1"/>
  <c r="O229" i="2"/>
  <c r="Q229" i="2" s="1"/>
  <c r="O228" i="2"/>
  <c r="Q228" i="2" s="1"/>
  <c r="O227" i="2"/>
  <c r="Q227" i="2" s="1"/>
  <c r="O226" i="2"/>
  <c r="Q226" i="2" s="1"/>
  <c r="O225" i="2"/>
  <c r="Q225" i="2" s="1"/>
  <c r="O224" i="2"/>
  <c r="Q224" i="2" s="1"/>
  <c r="O223" i="2"/>
  <c r="O222" i="2"/>
  <c r="Q222" i="2" s="1"/>
  <c r="O251" i="2"/>
  <c r="Q251" i="2" s="1"/>
  <c r="P252" i="2"/>
  <c r="N252" i="2"/>
  <c r="O219" i="2"/>
  <c r="Q219" i="2" s="1"/>
  <c r="O218" i="2"/>
  <c r="Q218" i="2" s="1"/>
  <c r="O217" i="2"/>
  <c r="Q217" i="2" s="1"/>
  <c r="O216" i="2"/>
  <c r="Q216" i="2" s="1"/>
  <c r="O215" i="2"/>
  <c r="Q215" i="2" s="1"/>
  <c r="O214" i="2"/>
  <c r="Q214" i="2" s="1"/>
  <c r="O213" i="2"/>
  <c r="Q213" i="2" s="1"/>
  <c r="O212" i="2"/>
  <c r="Q212" i="2" s="1"/>
  <c r="O211" i="2"/>
  <c r="Q211" i="2" s="1"/>
  <c r="O210" i="2"/>
  <c r="Q210" i="2" s="1"/>
  <c r="O209" i="2"/>
  <c r="Q209" i="2" s="1"/>
  <c r="O208" i="2"/>
  <c r="Q208" i="2" s="1"/>
  <c r="O207" i="2"/>
  <c r="Q207" i="2" s="1"/>
  <c r="O206" i="2"/>
  <c r="Q206" i="2" s="1"/>
  <c r="O205" i="2"/>
  <c r="Q205" i="2" s="1"/>
  <c r="O204" i="2"/>
  <c r="O203" i="2"/>
  <c r="Q203" i="2" s="1"/>
  <c r="O220" i="2"/>
  <c r="Q220" i="2" s="1"/>
  <c r="P221" i="2"/>
  <c r="N221" i="2"/>
  <c r="O200" i="2"/>
  <c r="Q200" i="2" s="1"/>
  <c r="O199" i="2"/>
  <c r="Q199" i="2" s="1"/>
  <c r="O198" i="2"/>
  <c r="Q198" i="2" s="1"/>
  <c r="O197" i="2"/>
  <c r="Q197" i="2" s="1"/>
  <c r="O196" i="2"/>
  <c r="Q196" i="2" s="1"/>
  <c r="O195" i="2"/>
  <c r="Q195" i="2" s="1"/>
  <c r="O194" i="2"/>
  <c r="Q194" i="2" s="1"/>
  <c r="O193" i="2"/>
  <c r="Q193" i="2" s="1"/>
  <c r="O192" i="2"/>
  <c r="Q192" i="2" s="1"/>
  <c r="O191" i="2"/>
  <c r="Q191" i="2" s="1"/>
  <c r="O190" i="2"/>
  <c r="Q190" i="2" s="1"/>
  <c r="O189" i="2"/>
  <c r="Q189" i="2" s="1"/>
  <c r="O188" i="2"/>
  <c r="Q188" i="2" s="1"/>
  <c r="O187" i="2"/>
  <c r="Q187" i="2" s="1"/>
  <c r="O186" i="2"/>
  <c r="Q186" i="2" s="1"/>
  <c r="O185" i="2"/>
  <c r="Q185" i="2" s="1"/>
  <c r="O184" i="2"/>
  <c r="Q184" i="2" s="1"/>
  <c r="O183" i="2"/>
  <c r="O182" i="2"/>
  <c r="Q182" i="2" s="1"/>
  <c r="O201" i="2"/>
  <c r="Q201" i="2" s="1"/>
  <c r="P202" i="2"/>
  <c r="N202" i="2"/>
  <c r="O179" i="2"/>
  <c r="Q179" i="2" s="1"/>
  <c r="O178" i="2"/>
  <c r="Q178" i="2" s="1"/>
  <c r="O177" i="2"/>
  <c r="Q177" i="2" s="1"/>
  <c r="O176" i="2"/>
  <c r="Q176" i="2" s="1"/>
  <c r="O175" i="2"/>
  <c r="Q175" i="2" s="1"/>
  <c r="O174" i="2"/>
  <c r="Q174" i="2" s="1"/>
  <c r="O173" i="2"/>
  <c r="Q173" i="2" s="1"/>
  <c r="O172" i="2"/>
  <c r="Q172" i="2" s="1"/>
  <c r="O171" i="2"/>
  <c r="Q171" i="2" s="1"/>
  <c r="O170" i="2"/>
  <c r="Q170" i="2" s="1"/>
  <c r="O169" i="2"/>
  <c r="Q169" i="2" s="1"/>
  <c r="O168" i="2"/>
  <c r="Q168" i="2" s="1"/>
  <c r="O167" i="2"/>
  <c r="Q167" i="2" s="1"/>
  <c r="O166" i="2"/>
  <c r="Q166" i="2" s="1"/>
  <c r="O165" i="2"/>
  <c r="Q165" i="2" s="1"/>
  <c r="O164" i="2"/>
  <c r="Q164" i="2" s="1"/>
  <c r="O163" i="2"/>
  <c r="Q163" i="2" s="1"/>
  <c r="O162" i="2"/>
  <c r="Q162" i="2" s="1"/>
  <c r="O161" i="2"/>
  <c r="Q161" i="2" s="1"/>
  <c r="O160" i="2"/>
  <c r="Q160" i="2" s="1"/>
  <c r="O159" i="2"/>
  <c r="Q159" i="2" s="1"/>
  <c r="O158" i="2"/>
  <c r="Q158" i="2" s="1"/>
  <c r="O157" i="2"/>
  <c r="Q157" i="2" s="1"/>
  <c r="O156" i="2"/>
  <c r="Q156" i="2" s="1"/>
  <c r="O180" i="2"/>
  <c r="Q180" i="2" s="1"/>
  <c r="P181" i="2"/>
  <c r="N181" i="2"/>
  <c r="O153" i="2"/>
  <c r="Q153" i="2" s="1"/>
  <c r="O152" i="2"/>
  <c r="Q152" i="2" s="1"/>
  <c r="O151" i="2"/>
  <c r="Q151" i="2" s="1"/>
  <c r="O150" i="2"/>
  <c r="Q150" i="2" s="1"/>
  <c r="O149" i="2"/>
  <c r="Q149" i="2" s="1"/>
  <c r="O148" i="2"/>
  <c r="Q148" i="2" s="1"/>
  <c r="O147" i="2"/>
  <c r="Q147" i="2" s="1"/>
  <c r="O146" i="2"/>
  <c r="Q146" i="2" s="1"/>
  <c r="O145" i="2"/>
  <c r="Q145" i="2" s="1"/>
  <c r="O144" i="2"/>
  <c r="Q144" i="2" s="1"/>
  <c r="O143" i="2"/>
  <c r="Q143" i="2" s="1"/>
  <c r="O142" i="2"/>
  <c r="Q142" i="2" s="1"/>
  <c r="O154" i="2"/>
  <c r="Q154" i="2" s="1"/>
  <c r="P155" i="2"/>
  <c r="N155" i="2"/>
  <c r="P141" i="2"/>
  <c r="N141" i="2"/>
  <c r="O139" i="2"/>
  <c r="Q139" i="2" s="1"/>
  <c r="O138" i="2"/>
  <c r="Q138" i="2" s="1"/>
  <c r="O137" i="2"/>
  <c r="Q137" i="2" s="1"/>
  <c r="O136" i="2"/>
  <c r="Q136" i="2" s="1"/>
  <c r="O135" i="2"/>
  <c r="Q135" i="2" s="1"/>
  <c r="O134" i="2"/>
  <c r="Q134" i="2" s="1"/>
  <c r="O133" i="2"/>
  <c r="Q133" i="2" s="1"/>
  <c r="O132" i="2"/>
  <c r="Q132" i="2" s="1"/>
  <c r="O131" i="2"/>
  <c r="Q131" i="2" s="1"/>
  <c r="O130" i="2"/>
  <c r="Q130" i="2" s="1"/>
  <c r="O129" i="2"/>
  <c r="Q129" i="2" s="1"/>
  <c r="O128" i="2"/>
  <c r="Q128" i="2" s="1"/>
  <c r="O127" i="2"/>
  <c r="Q127" i="2" s="1"/>
  <c r="O126" i="2"/>
  <c r="Q126" i="2" s="1"/>
  <c r="O125" i="2"/>
  <c r="Q125" i="2" s="1"/>
  <c r="O124" i="2"/>
  <c r="Q124" i="2" s="1"/>
  <c r="O123" i="2"/>
  <c r="Q123" i="2" s="1"/>
  <c r="O122" i="2"/>
  <c r="Q122" i="2" s="1"/>
  <c r="O121" i="2"/>
  <c r="Q121" i="2" s="1"/>
  <c r="O140" i="2"/>
  <c r="Q140" i="2" s="1"/>
  <c r="O118" i="2"/>
  <c r="Q118" i="2" s="1"/>
  <c r="O117" i="2"/>
  <c r="Q117" i="2" s="1"/>
  <c r="O116" i="2"/>
  <c r="Q116" i="2" s="1"/>
  <c r="O115" i="2"/>
  <c r="Q115" i="2" s="1"/>
  <c r="O114" i="2"/>
  <c r="Q114" i="2" s="1"/>
  <c r="O113" i="2"/>
  <c r="Q113" i="2" s="1"/>
  <c r="O112" i="2"/>
  <c r="Q112" i="2" s="1"/>
  <c r="O111" i="2"/>
  <c r="Q111" i="2" s="1"/>
  <c r="O110" i="2"/>
  <c r="Q110" i="2" s="1"/>
  <c r="O109" i="2"/>
  <c r="Q109" i="2" s="1"/>
  <c r="O108" i="2"/>
  <c r="Q108" i="2" s="1"/>
  <c r="O107" i="2"/>
  <c r="Q107" i="2" s="1"/>
  <c r="O106" i="2"/>
  <c r="Q106" i="2" s="1"/>
  <c r="O105" i="2"/>
  <c r="Q105" i="2" s="1"/>
  <c r="O104" i="2"/>
  <c r="Q104" i="2" s="1"/>
  <c r="O119" i="2"/>
  <c r="Q119" i="2" s="1"/>
  <c r="N120" i="2"/>
  <c r="P120" i="2"/>
  <c r="O101" i="2"/>
  <c r="Q101" i="2" s="1"/>
  <c r="O100" i="2"/>
  <c r="Q100" i="2" s="1"/>
  <c r="O99" i="2"/>
  <c r="Q99" i="2" s="1"/>
  <c r="O98" i="2"/>
  <c r="Q98" i="2" s="1"/>
  <c r="O97" i="2"/>
  <c r="Q97" i="2" s="1"/>
  <c r="O96" i="2"/>
  <c r="Q96" i="2" s="1"/>
  <c r="O95" i="2"/>
  <c r="Q95" i="2" s="1"/>
  <c r="O94" i="2"/>
  <c r="Q94" i="2" s="1"/>
  <c r="O93" i="2"/>
  <c r="Q93" i="2" s="1"/>
  <c r="O92" i="2"/>
  <c r="Q92" i="2" s="1"/>
  <c r="O91" i="2"/>
  <c r="Q91" i="2" s="1"/>
  <c r="O90" i="2"/>
  <c r="Q90" i="2" s="1"/>
  <c r="O89" i="2"/>
  <c r="Q89" i="2" s="1"/>
  <c r="O88" i="2"/>
  <c r="Q88" i="2" s="1"/>
  <c r="O87" i="2"/>
  <c r="Q87" i="2" s="1"/>
  <c r="O86" i="2"/>
  <c r="Q86" i="2" s="1"/>
  <c r="O85" i="2"/>
  <c r="Q85" i="2" s="1"/>
  <c r="O84" i="2"/>
  <c r="Q84" i="2" s="1"/>
  <c r="O83" i="2"/>
  <c r="Q83" i="2" s="1"/>
  <c r="O82" i="2"/>
  <c r="Q82" i="2" s="1"/>
  <c r="O102" i="2"/>
  <c r="Q102" i="2" s="1"/>
  <c r="P103" i="2"/>
  <c r="N103" i="2"/>
  <c r="P81" i="2"/>
  <c r="N81" i="2"/>
  <c r="O80" i="2"/>
  <c r="Q80" i="2" s="1"/>
  <c r="O79" i="2"/>
  <c r="Q79" i="2" s="1"/>
  <c r="O78" i="2"/>
  <c r="Q78" i="2" s="1"/>
  <c r="O77" i="2"/>
  <c r="Q77" i="2" s="1"/>
  <c r="O76" i="2"/>
  <c r="Q76" i="2" s="1"/>
  <c r="O75" i="2"/>
  <c r="Q75" i="2" s="1"/>
  <c r="O74" i="2"/>
  <c r="Q74" i="2" s="1"/>
  <c r="O73" i="2"/>
  <c r="Q73" i="2" s="1"/>
  <c r="O72" i="2"/>
  <c r="Q72" i="2" s="1"/>
  <c r="O71" i="2"/>
  <c r="Q71" i="2" s="1"/>
  <c r="O70" i="2"/>
  <c r="Q70" i="2" s="1"/>
  <c r="O69" i="2"/>
  <c r="Q69" i="2" s="1"/>
  <c r="O68" i="2"/>
  <c r="Q68" i="2" s="1"/>
  <c r="O67" i="2"/>
  <c r="Q67" i="2" s="1"/>
  <c r="O66" i="2"/>
  <c r="Q66" i="2" s="1"/>
  <c r="O65" i="2"/>
  <c r="Q65" i="2" s="1"/>
  <c r="O64" i="2"/>
  <c r="Q64" i="2" s="1"/>
  <c r="O63" i="2"/>
  <c r="Q63" i="2" s="1"/>
  <c r="O62" i="2"/>
  <c r="Q62" i="2" s="1"/>
  <c r="O61" i="2"/>
  <c r="Q61" i="2" s="1"/>
  <c r="O60" i="2"/>
  <c r="Q60" i="2" s="1"/>
  <c r="O58" i="2"/>
  <c r="Q58" i="2" s="1"/>
  <c r="O57" i="2"/>
  <c r="Q57" i="2" s="1"/>
  <c r="O56" i="2"/>
  <c r="Q56" i="2" s="1"/>
  <c r="O55" i="2"/>
  <c r="Q55" i="2" s="1"/>
  <c r="O54" i="2"/>
  <c r="Q54" i="2" s="1"/>
  <c r="O53" i="2"/>
  <c r="Q53" i="2" s="1"/>
  <c r="O52" i="2"/>
  <c r="Q52" i="2" s="1"/>
  <c r="O51" i="2"/>
  <c r="Q51" i="2" s="1"/>
  <c r="O50" i="2"/>
  <c r="Q50" i="2" s="1"/>
  <c r="O49" i="2"/>
  <c r="Q49" i="2" s="1"/>
  <c r="O48" i="2"/>
  <c r="Q48" i="2" s="1"/>
  <c r="O47" i="2"/>
  <c r="Q47" i="2" s="1"/>
  <c r="O46" i="2"/>
  <c r="Q46" i="2" s="1"/>
  <c r="O45" i="2"/>
  <c r="Q45" i="2" s="1"/>
  <c r="O44" i="2"/>
  <c r="Q44" i="2" s="1"/>
  <c r="O43" i="2"/>
  <c r="Q43" i="2" s="1"/>
  <c r="O42" i="2"/>
  <c r="Q42" i="2" s="1"/>
  <c r="O41" i="2"/>
  <c r="Q41" i="2" s="1"/>
  <c r="O40" i="2"/>
  <c r="Q40" i="2" s="1"/>
  <c r="O39" i="2"/>
  <c r="Q39" i="2" s="1"/>
  <c r="O38" i="2"/>
  <c r="Q38" i="2" s="1"/>
  <c r="O37" i="2"/>
  <c r="Q37" i="2" s="1"/>
  <c r="O36" i="2"/>
  <c r="Q36" i="2" s="1"/>
  <c r="O35" i="2"/>
  <c r="Q35" i="2" s="1"/>
  <c r="O34" i="2"/>
  <c r="Q34" i="2" s="1"/>
  <c r="O33" i="2"/>
  <c r="Q33" i="2" s="1"/>
  <c r="O32" i="2"/>
  <c r="Q32" i="2" s="1"/>
  <c r="O31" i="2"/>
  <c r="Q31" i="2" s="1"/>
  <c r="O30" i="2"/>
  <c r="Q30" i="2" s="1"/>
  <c r="O29" i="2"/>
  <c r="Q29" i="2" s="1"/>
  <c r="O28" i="2"/>
  <c r="Q28" i="2" s="1"/>
  <c r="O27" i="2"/>
  <c r="O26" i="2"/>
  <c r="Q26" i="2" s="1"/>
  <c r="O25" i="2"/>
  <c r="Q25" i="2" s="1"/>
  <c r="P59" i="2"/>
  <c r="O23" i="2"/>
  <c r="Q23" i="2" s="1"/>
  <c r="O22" i="2"/>
  <c r="Q22" i="2" s="1"/>
  <c r="O21" i="2"/>
  <c r="Q21" i="2" s="1"/>
  <c r="O20" i="2"/>
  <c r="Q20" i="2" s="1"/>
  <c r="O19" i="2"/>
  <c r="Q19" i="2" s="1"/>
  <c r="O18" i="2"/>
  <c r="Q18" i="2" s="1"/>
  <c r="O17" i="2"/>
  <c r="Q17" i="2" s="1"/>
  <c r="O16" i="2"/>
  <c r="Q16" i="2" s="1"/>
  <c r="O15" i="2"/>
  <c r="Q15" i="2" s="1"/>
  <c r="O14" i="2"/>
  <c r="Q14" i="2" s="1"/>
  <c r="O13" i="2"/>
  <c r="Q13" i="2" s="1"/>
  <c r="O12" i="2"/>
  <c r="Q12" i="2" s="1"/>
  <c r="O11" i="2"/>
  <c r="Q11" i="2" s="1"/>
  <c r="O10" i="2"/>
  <c r="Q10" i="2" s="1"/>
  <c r="O9" i="2"/>
  <c r="Q9" i="2" s="1"/>
  <c r="O8" i="2"/>
  <c r="Q8" i="2" s="1"/>
  <c r="O7" i="2"/>
  <c r="Q7" i="2" s="1"/>
  <c r="O6" i="2"/>
  <c r="Q6" i="2" s="1"/>
  <c r="O5" i="2"/>
  <c r="Q5" i="2" s="1"/>
  <c r="F331" i="2"/>
  <c r="H331" i="2" s="1"/>
  <c r="F330" i="2"/>
  <c r="H330" i="2" s="1"/>
  <c r="F329" i="2"/>
  <c r="H329" i="2" s="1"/>
  <c r="F328" i="2"/>
  <c r="H328" i="2" s="1"/>
  <c r="F327" i="2"/>
  <c r="H327" i="2" s="1"/>
  <c r="F326" i="2"/>
  <c r="H326" i="2" s="1"/>
  <c r="F325" i="2"/>
  <c r="H325" i="2" s="1"/>
  <c r="F324" i="2"/>
  <c r="H324" i="2" s="1"/>
  <c r="F323" i="2"/>
  <c r="H323" i="2" s="1"/>
  <c r="F322" i="2"/>
  <c r="H322" i="2" s="1"/>
  <c r="F321" i="2"/>
  <c r="H321" i="2" s="1"/>
  <c r="F320" i="2"/>
  <c r="H320" i="2" s="1"/>
  <c r="F319" i="2"/>
  <c r="H319" i="2" s="1"/>
  <c r="F318" i="2"/>
  <c r="H318" i="2" s="1"/>
  <c r="F317" i="2"/>
  <c r="H317" i="2" s="1"/>
  <c r="F316" i="2"/>
  <c r="H316" i="2" s="1"/>
  <c r="F315" i="2"/>
  <c r="H315" i="2" s="1"/>
  <c r="F314" i="2"/>
  <c r="H314" i="2" s="1"/>
  <c r="F313" i="2"/>
  <c r="H313" i="2" s="1"/>
  <c r="F312" i="2"/>
  <c r="H312" i="2" s="1"/>
  <c r="F311" i="2"/>
  <c r="H311" i="2" s="1"/>
  <c r="F310" i="2"/>
  <c r="H310" i="2" s="1"/>
  <c r="F309" i="2"/>
  <c r="H309" i="2" s="1"/>
  <c r="F308" i="2"/>
  <c r="H308" i="2" s="1"/>
  <c r="F307" i="2"/>
  <c r="H307" i="2" s="1"/>
  <c r="F306" i="2"/>
  <c r="F332" i="2"/>
  <c r="H332" i="2" s="1"/>
  <c r="F359" i="2"/>
  <c r="H359" i="2" s="1"/>
  <c r="F358" i="2"/>
  <c r="H358" i="2" s="1"/>
  <c r="F357" i="2"/>
  <c r="H357" i="2" s="1"/>
  <c r="F356" i="2"/>
  <c r="H356" i="2" s="1"/>
  <c r="F355" i="2"/>
  <c r="H355" i="2" s="1"/>
  <c r="F354" i="2"/>
  <c r="H354" i="2" s="1"/>
  <c r="F353" i="2"/>
  <c r="H353" i="2" s="1"/>
  <c r="F352" i="2"/>
  <c r="H352" i="2" s="1"/>
  <c r="F351" i="2"/>
  <c r="H351" i="2" s="1"/>
  <c r="F350" i="2"/>
  <c r="H350" i="2" s="1"/>
  <c r="F349" i="2"/>
  <c r="H349" i="2" s="1"/>
  <c r="F348" i="2"/>
  <c r="H348" i="2" s="1"/>
  <c r="F347" i="2"/>
  <c r="H347" i="2" s="1"/>
  <c r="F346" i="2"/>
  <c r="H346" i="2" s="1"/>
  <c r="F345" i="2"/>
  <c r="H345" i="2" s="1"/>
  <c r="F344" i="2"/>
  <c r="H344" i="2" s="1"/>
  <c r="F343" i="2"/>
  <c r="H343" i="2" s="1"/>
  <c r="F342" i="2"/>
  <c r="H342" i="2" s="1"/>
  <c r="F341" i="2"/>
  <c r="H341" i="2" s="1"/>
  <c r="F340" i="2"/>
  <c r="H340" i="2" s="1"/>
  <c r="F339" i="2"/>
  <c r="H339" i="2" s="1"/>
  <c r="F338" i="2"/>
  <c r="H338" i="2" s="1"/>
  <c r="F337" i="2"/>
  <c r="H337" i="2" s="1"/>
  <c r="F336" i="2"/>
  <c r="H336" i="2" s="1"/>
  <c r="F335" i="2"/>
  <c r="H335" i="2" s="1"/>
  <c r="F334" i="2"/>
  <c r="H334" i="2" s="1"/>
  <c r="F360" i="2"/>
  <c r="H360" i="2" s="1"/>
  <c r="G361" i="2"/>
  <c r="E361" i="2"/>
  <c r="G333" i="2"/>
  <c r="E333" i="2"/>
  <c r="F303" i="2"/>
  <c r="H303" i="2" s="1"/>
  <c r="F302" i="2"/>
  <c r="H302" i="2" s="1"/>
  <c r="F301" i="2"/>
  <c r="H301" i="2" s="1"/>
  <c r="F300" i="2"/>
  <c r="H300" i="2" s="1"/>
  <c r="F299" i="2"/>
  <c r="H299" i="2" s="1"/>
  <c r="F298" i="2"/>
  <c r="H298" i="2" s="1"/>
  <c r="F297" i="2"/>
  <c r="H297" i="2" s="1"/>
  <c r="F296" i="2"/>
  <c r="H296" i="2" s="1"/>
  <c r="F295" i="2"/>
  <c r="H295" i="2" s="1"/>
  <c r="F294" i="2"/>
  <c r="H294" i="2" s="1"/>
  <c r="F304" i="2"/>
  <c r="H304" i="2" s="1"/>
  <c r="G305" i="2"/>
  <c r="E305" i="2"/>
  <c r="F291" i="2"/>
  <c r="H291" i="2" s="1"/>
  <c r="F290" i="2"/>
  <c r="H290" i="2" s="1"/>
  <c r="F289" i="2"/>
  <c r="H289" i="2" s="1"/>
  <c r="F288" i="2"/>
  <c r="H288" i="2" s="1"/>
  <c r="F287" i="2"/>
  <c r="H287" i="2" s="1"/>
  <c r="F286" i="2"/>
  <c r="H286" i="2" s="1"/>
  <c r="F285" i="2"/>
  <c r="H285" i="2" s="1"/>
  <c r="F284" i="2"/>
  <c r="H284" i="2" s="1"/>
  <c r="F283" i="2"/>
  <c r="H283" i="2" s="1"/>
  <c r="F282" i="2"/>
  <c r="H282" i="2" s="1"/>
  <c r="F281" i="2"/>
  <c r="H281" i="2" s="1"/>
  <c r="F280" i="2"/>
  <c r="H280" i="2" s="1"/>
  <c r="F279" i="2"/>
  <c r="H279" i="2" s="1"/>
  <c r="F278" i="2"/>
  <c r="H278" i="2" s="1"/>
  <c r="F277" i="2"/>
  <c r="H277" i="2" s="1"/>
  <c r="F276" i="2"/>
  <c r="H276" i="2" s="1"/>
  <c r="F292" i="2"/>
  <c r="H292" i="2" s="1"/>
  <c r="G293" i="2"/>
  <c r="F273" i="2"/>
  <c r="H273" i="2" s="1"/>
  <c r="F272" i="2"/>
  <c r="H272" i="2" s="1"/>
  <c r="F271" i="2"/>
  <c r="H271" i="2" s="1"/>
  <c r="F270" i="2"/>
  <c r="H270" i="2" s="1"/>
  <c r="F269" i="2"/>
  <c r="H269" i="2" s="1"/>
  <c r="F268" i="2"/>
  <c r="H268" i="2" s="1"/>
  <c r="F267" i="2"/>
  <c r="H267" i="2" s="1"/>
  <c r="F266" i="2"/>
  <c r="H266" i="2" s="1"/>
  <c r="F265" i="2"/>
  <c r="H265" i="2" s="1"/>
  <c r="F264" i="2"/>
  <c r="H264" i="2" s="1"/>
  <c r="F263" i="2"/>
  <c r="H263" i="2" s="1"/>
  <c r="F262" i="2"/>
  <c r="H262" i="2" s="1"/>
  <c r="F261" i="2"/>
  <c r="H261" i="2" s="1"/>
  <c r="F260" i="2"/>
  <c r="F259" i="2"/>
  <c r="H259" i="2" s="1"/>
  <c r="F274" i="2"/>
  <c r="H274" i="2" s="1"/>
  <c r="G275" i="2"/>
  <c r="E293" i="2"/>
  <c r="E275" i="2"/>
  <c r="F258" i="2"/>
  <c r="G258" i="2"/>
  <c r="E258" i="2"/>
  <c r="F239" i="2"/>
  <c r="G239" i="2"/>
  <c r="E239" i="2"/>
  <c r="F223" i="2"/>
  <c r="H223" i="2" s="1"/>
  <c r="F222" i="2"/>
  <c r="H222" i="2" s="1"/>
  <c r="F221" i="2"/>
  <c r="H221" i="2" s="1"/>
  <c r="F220" i="2"/>
  <c r="H220" i="2" s="1"/>
  <c r="F219" i="2"/>
  <c r="H219" i="2" s="1"/>
  <c r="F218" i="2"/>
  <c r="H218" i="2" s="1"/>
  <c r="F217" i="2"/>
  <c r="H217" i="2" s="1"/>
  <c r="F216" i="2"/>
  <c r="H216" i="2" s="1"/>
  <c r="F215" i="2"/>
  <c r="H215" i="2" s="1"/>
  <c r="F214" i="2"/>
  <c r="H214" i="2" s="1"/>
  <c r="F213" i="2"/>
  <c r="H213" i="2" s="1"/>
  <c r="F212" i="2"/>
  <c r="H212" i="2" s="1"/>
  <c r="F211" i="2"/>
  <c r="H211" i="2" s="1"/>
  <c r="F210" i="2"/>
  <c r="H210" i="2" s="1"/>
  <c r="F209" i="2"/>
  <c r="H209" i="2" s="1"/>
  <c r="F208" i="2"/>
  <c r="H208" i="2" s="1"/>
  <c r="F207" i="2"/>
  <c r="H207" i="2" s="1"/>
  <c r="F206" i="2"/>
  <c r="H206" i="2" s="1"/>
  <c r="F205" i="2"/>
  <c r="H205" i="2" s="1"/>
  <c r="F204" i="2"/>
  <c r="H204" i="2" s="1"/>
  <c r="F203" i="2"/>
  <c r="H203" i="2" s="1"/>
  <c r="F202" i="2"/>
  <c r="H202" i="2" s="1"/>
  <c r="F201" i="2"/>
  <c r="H201" i="2" s="1"/>
  <c r="F200" i="2"/>
  <c r="H200" i="2" s="1"/>
  <c r="F224" i="2"/>
  <c r="H224" i="2" s="1"/>
  <c r="G225" i="2"/>
  <c r="E225" i="2"/>
  <c r="F198" i="2"/>
  <c r="H198" i="2" s="1"/>
  <c r="F197" i="2"/>
  <c r="H197" i="2" s="1"/>
  <c r="F196" i="2"/>
  <c r="H196" i="2" s="1"/>
  <c r="F195" i="2"/>
  <c r="H195" i="2" s="1"/>
  <c r="F194" i="2"/>
  <c r="H194" i="2" s="1"/>
  <c r="F193" i="2"/>
  <c r="H193" i="2" s="1"/>
  <c r="F192" i="2"/>
  <c r="H192" i="2" s="1"/>
  <c r="F191" i="2"/>
  <c r="H191" i="2" s="1"/>
  <c r="F190" i="2"/>
  <c r="H190" i="2" s="1"/>
  <c r="F189" i="2"/>
  <c r="H189" i="2" s="1"/>
  <c r="F188" i="2"/>
  <c r="H188" i="2" s="1"/>
  <c r="F187" i="2"/>
  <c r="H187" i="2" s="1"/>
  <c r="F186" i="2"/>
  <c r="H186" i="2" s="1"/>
  <c r="F185" i="2"/>
  <c r="H185" i="2" s="1"/>
  <c r="F184" i="2"/>
  <c r="H184" i="2" s="1"/>
  <c r="F183" i="2"/>
  <c r="F182" i="2"/>
  <c r="H182" i="2" s="1"/>
  <c r="F181" i="2"/>
  <c r="H181" i="2" s="1"/>
  <c r="G199" i="2"/>
  <c r="E199" i="2"/>
  <c r="F178" i="2"/>
  <c r="H178" i="2" s="1"/>
  <c r="F177" i="2"/>
  <c r="H177" i="2" s="1"/>
  <c r="F176" i="2"/>
  <c r="H176" i="2" s="1"/>
  <c r="F175" i="2"/>
  <c r="H175" i="2" s="1"/>
  <c r="F174" i="2"/>
  <c r="H174" i="2" s="1"/>
  <c r="F173" i="2"/>
  <c r="H173" i="2" s="1"/>
  <c r="F172" i="2"/>
  <c r="H172" i="2" s="1"/>
  <c r="F171" i="2"/>
  <c r="H171" i="2" s="1"/>
  <c r="F170" i="2"/>
  <c r="H170" i="2" s="1"/>
  <c r="F169" i="2"/>
  <c r="H169" i="2" s="1"/>
  <c r="F168" i="2"/>
  <c r="H168" i="2" s="1"/>
  <c r="F167" i="2"/>
  <c r="H167" i="2" s="1"/>
  <c r="F166" i="2"/>
  <c r="H166" i="2" s="1"/>
  <c r="F165" i="2"/>
  <c r="H165" i="2" s="1"/>
  <c r="F164" i="2"/>
  <c r="H164" i="2" s="1"/>
  <c r="F163" i="2"/>
  <c r="H163" i="2" s="1"/>
  <c r="F162" i="2"/>
  <c r="H162" i="2" s="1"/>
  <c r="F161" i="2"/>
  <c r="H161" i="2" s="1"/>
  <c r="F160" i="2"/>
  <c r="H160" i="2" s="1"/>
  <c r="F159" i="2"/>
  <c r="H159" i="2" s="1"/>
  <c r="F158" i="2"/>
  <c r="H158" i="2" s="1"/>
  <c r="F157" i="2"/>
  <c r="H157" i="2" s="1"/>
  <c r="F156" i="2"/>
  <c r="H156" i="2" s="1"/>
  <c r="F155" i="2"/>
  <c r="H155" i="2" s="1"/>
  <c r="F154" i="2"/>
  <c r="H154" i="2" s="1"/>
  <c r="F153" i="2"/>
  <c r="H153" i="2" s="1"/>
  <c r="F179" i="2"/>
  <c r="H179" i="2" s="1"/>
  <c r="G180" i="2"/>
  <c r="E180" i="2"/>
  <c r="F150" i="2"/>
  <c r="H150" i="2" s="1"/>
  <c r="F149" i="2"/>
  <c r="H149" i="2" s="1"/>
  <c r="F148" i="2"/>
  <c r="H148" i="2" s="1"/>
  <c r="F147" i="2"/>
  <c r="H147" i="2" s="1"/>
  <c r="F146" i="2"/>
  <c r="H146" i="2" s="1"/>
  <c r="F145" i="2"/>
  <c r="H145" i="2" s="1"/>
  <c r="F144" i="2"/>
  <c r="H144" i="2" s="1"/>
  <c r="F143" i="2"/>
  <c r="H143" i="2" s="1"/>
  <c r="F142" i="2"/>
  <c r="H142" i="2" s="1"/>
  <c r="F141" i="2"/>
  <c r="H141" i="2" s="1"/>
  <c r="F140" i="2"/>
  <c r="H140" i="2" s="1"/>
  <c r="F139" i="2"/>
  <c r="H139" i="2" s="1"/>
  <c r="F138" i="2"/>
  <c r="H138" i="2" s="1"/>
  <c r="F137" i="2"/>
  <c r="H137" i="2" s="1"/>
  <c r="F136" i="2"/>
  <c r="H136" i="2" s="1"/>
  <c r="F135" i="2"/>
  <c r="H135" i="2" s="1"/>
  <c r="F134" i="2"/>
  <c r="H134" i="2" s="1"/>
  <c r="F133" i="2"/>
  <c r="H133" i="2" s="1"/>
  <c r="F132" i="2"/>
  <c r="H132" i="2" s="1"/>
  <c r="F131" i="2"/>
  <c r="H131" i="2" s="1"/>
  <c r="F130" i="2"/>
  <c r="H130" i="2" s="1"/>
  <c r="F129" i="2"/>
  <c r="H129" i="2" s="1"/>
  <c r="F151" i="2"/>
  <c r="H151" i="2" s="1"/>
  <c r="G152" i="2"/>
  <c r="E152" i="2"/>
  <c r="F126" i="2"/>
  <c r="H126" i="2" s="1"/>
  <c r="F125" i="2"/>
  <c r="H125" i="2" s="1"/>
  <c r="F124" i="2"/>
  <c r="H124" i="2" s="1"/>
  <c r="F123" i="2"/>
  <c r="H123" i="2" s="1"/>
  <c r="F122" i="2"/>
  <c r="H122" i="2" s="1"/>
  <c r="F121" i="2"/>
  <c r="F120" i="2"/>
  <c r="H120" i="2" s="1"/>
  <c r="F127" i="2"/>
  <c r="H127" i="2" s="1"/>
  <c r="G128" i="2"/>
  <c r="I128" i="2"/>
  <c r="E128" i="2"/>
  <c r="F117" i="2"/>
  <c r="H117" i="2" s="1"/>
  <c r="F116" i="2"/>
  <c r="H116" i="2" s="1"/>
  <c r="F115" i="2"/>
  <c r="H115" i="2" s="1"/>
  <c r="F114" i="2"/>
  <c r="H114" i="2" s="1"/>
  <c r="F113" i="2"/>
  <c r="H113" i="2" s="1"/>
  <c r="F112" i="2"/>
  <c r="H112" i="2" s="1"/>
  <c r="F111" i="2"/>
  <c r="H111" i="2" s="1"/>
  <c r="F110" i="2"/>
  <c r="H110" i="2" s="1"/>
  <c r="F109" i="2"/>
  <c r="H109" i="2" s="1"/>
  <c r="F108" i="2"/>
  <c r="H108" i="2" s="1"/>
  <c r="F107" i="2"/>
  <c r="H107" i="2" s="1"/>
  <c r="F106" i="2"/>
  <c r="H106" i="2" s="1"/>
  <c r="F105" i="2"/>
  <c r="H105" i="2" s="1"/>
  <c r="F104" i="2"/>
  <c r="H104" i="2" s="1"/>
  <c r="F103" i="2"/>
  <c r="H103" i="2" s="1"/>
  <c r="F102" i="2"/>
  <c r="H102" i="2" s="1"/>
  <c r="F101" i="2"/>
  <c r="H101" i="2" s="1"/>
  <c r="F100" i="2"/>
  <c r="F99" i="2"/>
  <c r="H99" i="2" s="1"/>
  <c r="F118" i="2"/>
  <c r="H118" i="2" s="1"/>
  <c r="G119" i="2"/>
  <c r="E119" i="2"/>
  <c r="F96" i="2"/>
  <c r="H96" i="2" s="1"/>
  <c r="F95" i="2"/>
  <c r="H95" i="2" s="1"/>
  <c r="F94" i="2"/>
  <c r="H94" i="2" s="1"/>
  <c r="F93" i="2"/>
  <c r="H93" i="2" s="1"/>
  <c r="F92" i="2"/>
  <c r="H92" i="2" s="1"/>
  <c r="F91" i="2"/>
  <c r="H91" i="2" s="1"/>
  <c r="F90" i="2"/>
  <c r="H90" i="2" s="1"/>
  <c r="F89" i="2"/>
  <c r="H89" i="2" s="1"/>
  <c r="F88" i="2"/>
  <c r="H88" i="2" s="1"/>
  <c r="F87" i="2"/>
  <c r="H87" i="2" s="1"/>
  <c r="F86" i="2"/>
  <c r="H86" i="2" s="1"/>
  <c r="F85" i="2"/>
  <c r="H85" i="2" s="1"/>
  <c r="F84" i="2"/>
  <c r="H84" i="2" s="1"/>
  <c r="F83" i="2"/>
  <c r="H83" i="2" s="1"/>
  <c r="F82" i="2"/>
  <c r="H82" i="2" s="1"/>
  <c r="F81" i="2"/>
  <c r="H81" i="2" s="1"/>
  <c r="F80" i="2"/>
  <c r="H80" i="2" s="1"/>
  <c r="F79" i="2"/>
  <c r="H79" i="2" s="1"/>
  <c r="F78" i="2"/>
  <c r="H78" i="2" s="1"/>
  <c r="F77" i="2"/>
  <c r="H77" i="2" s="1"/>
  <c r="F97" i="2"/>
  <c r="H97" i="2" s="1"/>
  <c r="G98" i="2"/>
  <c r="E98" i="2"/>
  <c r="F74" i="2"/>
  <c r="H74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F61" i="2"/>
  <c r="H61" i="2" s="1"/>
  <c r="F60" i="2"/>
  <c r="H60" i="2" s="1"/>
  <c r="F59" i="2"/>
  <c r="H59" i="2" s="1"/>
  <c r="F58" i="2"/>
  <c r="H58" i="2" s="1"/>
  <c r="F57" i="2"/>
  <c r="H57" i="2" s="1"/>
  <c r="F56" i="2"/>
  <c r="H56" i="2" s="1"/>
  <c r="F55" i="2"/>
  <c r="H55" i="2" s="1"/>
  <c r="F54" i="2"/>
  <c r="H54" i="2" s="1"/>
  <c r="F53" i="2"/>
  <c r="H53" i="2" s="1"/>
  <c r="F52" i="2"/>
  <c r="H52" i="2" s="1"/>
  <c r="F51" i="2"/>
  <c r="H51" i="2" s="1"/>
  <c r="F50" i="2"/>
  <c r="H50" i="2" s="1"/>
  <c r="F49" i="2"/>
  <c r="H49" i="2" s="1"/>
  <c r="F48" i="2"/>
  <c r="H48" i="2" s="1"/>
  <c r="F47" i="2"/>
  <c r="H47" i="2" s="1"/>
  <c r="F46" i="2"/>
  <c r="H46" i="2" s="1"/>
  <c r="F45" i="2"/>
  <c r="H45" i="2" s="1"/>
  <c r="F75" i="2"/>
  <c r="H75" i="2" s="1"/>
  <c r="G76" i="2"/>
  <c r="E76" i="2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F23" i="2"/>
  <c r="H23" i="2" s="1"/>
  <c r="F43" i="2"/>
  <c r="H43" i="2" s="1"/>
  <c r="G44" i="2"/>
  <c r="E44" i="2"/>
  <c r="H258" i="2" l="1"/>
  <c r="O328" i="2"/>
  <c r="O202" i="2"/>
  <c r="Q202" i="2" s="1"/>
  <c r="O286" i="2"/>
  <c r="F225" i="2"/>
  <c r="H225" i="2" s="1"/>
  <c r="Q183" i="2"/>
  <c r="F44" i="2"/>
  <c r="H44" i="2" s="1"/>
  <c r="F76" i="2"/>
  <c r="F305" i="2"/>
  <c r="F361" i="2"/>
  <c r="O181" i="2"/>
  <c r="Q181" i="2" s="1"/>
  <c r="Q409" i="2"/>
  <c r="Q319" i="2"/>
  <c r="O402" i="2"/>
  <c r="Q402" i="2" s="1"/>
  <c r="O155" i="2"/>
  <c r="Q155" i="2" s="1"/>
  <c r="O252" i="2"/>
  <c r="O352" i="2"/>
  <c r="Q352" i="2" s="1"/>
  <c r="H76" i="2"/>
  <c r="F152" i="2"/>
  <c r="H152" i="2" s="1"/>
  <c r="O304" i="2"/>
  <c r="Q304" i="2" s="1"/>
  <c r="F98" i="2"/>
  <c r="H98" i="2" s="1"/>
  <c r="F128" i="2"/>
  <c r="H128" i="2" s="1"/>
  <c r="H180" i="2"/>
  <c r="H239" i="2"/>
  <c r="F293" i="2"/>
  <c r="H293" i="2" s="1"/>
  <c r="O81" i="2"/>
  <c r="Q81" i="2" s="1"/>
  <c r="Q223" i="2"/>
  <c r="F119" i="2"/>
  <c r="H119" i="2" s="1"/>
  <c r="H100" i="2"/>
  <c r="F275" i="2"/>
  <c r="H275" i="2" s="1"/>
  <c r="H260" i="2"/>
  <c r="F333" i="2"/>
  <c r="H333" i="2" s="1"/>
  <c r="H306" i="2"/>
  <c r="O59" i="2"/>
  <c r="Q59" i="2" s="1"/>
  <c r="Q27" i="2"/>
  <c r="O221" i="2"/>
  <c r="Q221" i="2" s="1"/>
  <c r="Q204" i="2"/>
  <c r="Q252" i="2"/>
  <c r="Q286" i="2"/>
  <c r="Q328" i="2"/>
  <c r="O369" i="2"/>
  <c r="Q369" i="2" s="1"/>
  <c r="Q355" i="2"/>
  <c r="O387" i="2"/>
  <c r="Q387" i="2" s="1"/>
  <c r="F180" i="2"/>
  <c r="F199" i="2"/>
  <c r="H199" i="2" s="1"/>
  <c r="H183" i="2"/>
  <c r="H305" i="2"/>
  <c r="H361" i="2"/>
  <c r="O103" i="2"/>
  <c r="Q103" i="2" s="1"/>
  <c r="O120" i="2"/>
  <c r="Q120" i="2" s="1"/>
  <c r="O141" i="2"/>
  <c r="Q141" i="2" s="1"/>
  <c r="H121" i="2"/>
  <c r="H385" i="2"/>
  <c r="K47" i="1"/>
  <c r="G22" i="2"/>
  <c r="E22" i="2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3" i="2"/>
  <c r="H13" i="2" s="1"/>
  <c r="F11" i="2"/>
  <c r="H11" i="2" s="1"/>
  <c r="F10" i="2"/>
  <c r="H10" i="2" s="1"/>
  <c r="F9" i="2"/>
  <c r="H9" i="2" s="1"/>
  <c r="F8" i="2"/>
  <c r="H8" i="2" s="1"/>
  <c r="F7" i="2"/>
  <c r="H7" i="2" s="1"/>
  <c r="F6" i="2"/>
  <c r="F5" i="2"/>
  <c r="H5" i="2" s="1"/>
  <c r="F12" i="2"/>
  <c r="H12" i="2" s="1"/>
  <c r="F42" i="17"/>
  <c r="D42" i="17"/>
  <c r="E42" i="17"/>
  <c r="F22" i="2" l="1"/>
  <c r="H22" i="2" s="1"/>
  <c r="H6" i="2"/>
  <c r="G42" i="17"/>
  <c r="M32" i="1" l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F46" i="1"/>
  <c r="N46" i="1" s="1"/>
  <c r="F45" i="1"/>
  <c r="J45" i="1" s="1"/>
  <c r="O45" i="1" s="1"/>
  <c r="F44" i="1"/>
  <c r="N44" i="1" s="1"/>
  <c r="F43" i="1"/>
  <c r="J43" i="1" s="1"/>
  <c r="F42" i="1"/>
  <c r="N42" i="1" s="1"/>
  <c r="F41" i="1"/>
  <c r="J41" i="1" s="1"/>
  <c r="F40" i="1"/>
  <c r="N40" i="1" s="1"/>
  <c r="F39" i="1"/>
  <c r="J39" i="1" s="1"/>
  <c r="F38" i="1"/>
  <c r="N38" i="1" s="1"/>
  <c r="F37" i="1"/>
  <c r="J37" i="1" s="1"/>
  <c r="O37" i="1" s="1"/>
  <c r="F36" i="1"/>
  <c r="N36" i="1" s="1"/>
  <c r="F35" i="1"/>
  <c r="J35" i="1" s="1"/>
  <c r="O35" i="1" s="1"/>
  <c r="F34" i="1"/>
  <c r="N34" i="1" s="1"/>
  <c r="F33" i="1"/>
  <c r="N33" i="1" s="1"/>
  <c r="F32" i="1"/>
  <c r="N32" i="1" s="1"/>
  <c r="F31" i="1"/>
  <c r="N31" i="1" s="1"/>
  <c r="F30" i="1"/>
  <c r="N30" i="1" s="1"/>
  <c r="F29" i="1"/>
  <c r="N29" i="1" s="1"/>
  <c r="F28" i="1"/>
  <c r="N28" i="1" s="1"/>
  <c r="F27" i="1"/>
  <c r="N27" i="1" s="1"/>
  <c r="F26" i="1"/>
  <c r="N26" i="1" s="1"/>
  <c r="F25" i="1"/>
  <c r="N25" i="1" s="1"/>
  <c r="F24" i="1"/>
  <c r="N24" i="1" s="1"/>
  <c r="F23" i="1"/>
  <c r="N23" i="1" s="1"/>
  <c r="F22" i="1"/>
  <c r="N22" i="1" s="1"/>
  <c r="F21" i="1"/>
  <c r="N21" i="1" s="1"/>
  <c r="F20" i="1"/>
  <c r="N20" i="1" s="1"/>
  <c r="F19" i="1"/>
  <c r="N19" i="1" s="1"/>
  <c r="F18" i="1"/>
  <c r="N18" i="1" s="1"/>
  <c r="F17" i="1"/>
  <c r="N17" i="1" s="1"/>
  <c r="F16" i="1"/>
  <c r="N16" i="1" s="1"/>
  <c r="F15" i="1"/>
  <c r="N15" i="1" s="1"/>
  <c r="F14" i="1"/>
  <c r="N14" i="1" s="1"/>
  <c r="F13" i="1"/>
  <c r="N13" i="1" s="1"/>
  <c r="F12" i="1"/>
  <c r="N12" i="1" s="1"/>
  <c r="F11" i="1"/>
  <c r="N11" i="1" s="1"/>
  <c r="F10" i="1"/>
  <c r="N10" i="1" s="1"/>
  <c r="F9" i="1"/>
  <c r="N9" i="1" s="1"/>
  <c r="L47" i="1"/>
  <c r="I47" i="1"/>
  <c r="H47" i="1"/>
  <c r="G47" i="1"/>
  <c r="E47" i="1"/>
  <c r="D47" i="1"/>
  <c r="E14" i="4"/>
  <c r="E13" i="4"/>
  <c r="E12" i="4"/>
  <c r="E11" i="4"/>
  <c r="E10" i="4"/>
  <c r="E9" i="4"/>
  <c r="E8" i="4"/>
  <c r="E7" i="4"/>
  <c r="E6" i="4"/>
  <c r="E5" i="4"/>
  <c r="E27" i="4"/>
  <c r="G27" i="4" s="1"/>
  <c r="E26" i="4"/>
  <c r="G26" i="4" s="1"/>
  <c r="E25" i="4"/>
  <c r="G25" i="4" s="1"/>
  <c r="E24" i="4"/>
  <c r="G24" i="4" s="1"/>
  <c r="E23" i="4"/>
  <c r="G23" i="4" s="1"/>
  <c r="F28" i="4"/>
  <c r="O43" i="1" l="1"/>
  <c r="O39" i="1"/>
  <c r="O41" i="1"/>
  <c r="E15" i="4"/>
  <c r="G28" i="4"/>
  <c r="J10" i="1"/>
  <c r="O10" i="1" s="1"/>
  <c r="J12" i="1"/>
  <c r="O12" i="1" s="1"/>
  <c r="J14" i="1"/>
  <c r="O14" i="1" s="1"/>
  <c r="J16" i="1"/>
  <c r="O16" i="1" s="1"/>
  <c r="J18" i="1"/>
  <c r="O18" i="1" s="1"/>
  <c r="J20" i="1"/>
  <c r="O20" i="1" s="1"/>
  <c r="J22" i="1"/>
  <c r="O22" i="1" s="1"/>
  <c r="J24" i="1"/>
  <c r="O24" i="1" s="1"/>
  <c r="J26" i="1"/>
  <c r="O26" i="1" s="1"/>
  <c r="J28" i="1"/>
  <c r="O28" i="1" s="1"/>
  <c r="J30" i="1"/>
  <c r="O30" i="1" s="1"/>
  <c r="J32" i="1"/>
  <c r="O32" i="1" s="1"/>
  <c r="J34" i="1"/>
  <c r="O34" i="1" s="1"/>
  <c r="J36" i="1"/>
  <c r="O36" i="1" s="1"/>
  <c r="J38" i="1"/>
  <c r="O38" i="1" s="1"/>
  <c r="J40" i="1"/>
  <c r="O40" i="1" s="1"/>
  <c r="J42" i="1"/>
  <c r="O42" i="1" s="1"/>
  <c r="J44" i="1"/>
  <c r="O44" i="1" s="1"/>
  <c r="J9" i="1"/>
  <c r="O9" i="1" s="1"/>
  <c r="N35" i="1"/>
  <c r="N37" i="1"/>
  <c r="N39" i="1"/>
  <c r="N41" i="1"/>
  <c r="N43" i="1"/>
  <c r="N45" i="1"/>
  <c r="E28" i="4"/>
  <c r="J11" i="1"/>
  <c r="O11" i="1" s="1"/>
  <c r="J13" i="1"/>
  <c r="O13" i="1" s="1"/>
  <c r="J15" i="1"/>
  <c r="O15" i="1" s="1"/>
  <c r="J17" i="1"/>
  <c r="O17" i="1" s="1"/>
  <c r="J19" i="1"/>
  <c r="O19" i="1" s="1"/>
  <c r="J21" i="1"/>
  <c r="O21" i="1" s="1"/>
  <c r="J23" i="1"/>
  <c r="O23" i="1" s="1"/>
  <c r="J25" i="1"/>
  <c r="O25" i="1" s="1"/>
  <c r="J27" i="1"/>
  <c r="O27" i="1" s="1"/>
  <c r="J29" i="1"/>
  <c r="O29" i="1" s="1"/>
  <c r="J31" i="1"/>
  <c r="O31" i="1" s="1"/>
  <c r="J33" i="1"/>
  <c r="O33" i="1" s="1"/>
  <c r="F47" i="1"/>
  <c r="J46" i="1"/>
  <c r="O46" i="1" s="1"/>
  <c r="M47" i="1"/>
  <c r="D15" i="4"/>
  <c r="C15" i="4"/>
  <c r="J47" i="1" l="1"/>
  <c r="D28" i="4"/>
  <c r="C28" i="4"/>
  <c r="G5" i="8"/>
  <c r="B1" i="8"/>
  <c r="C1" i="8"/>
  <c r="F5" i="8" l="1"/>
  <c r="F14" i="8" s="1"/>
  <c r="C5" i="8"/>
  <c r="N47" i="1" l="1"/>
  <c r="O47" i="1"/>
  <c r="O50" i="1" s="1"/>
  <c r="F19" i="8"/>
  <c r="F9" i="8"/>
  <c r="F12" i="8"/>
  <c r="F11" i="8"/>
  <c r="F10" i="8"/>
  <c r="F17" i="8"/>
  <c r="F18" i="8"/>
  <c r="F8" i="8"/>
  <c r="F16" i="8"/>
  <c r="F13" i="8"/>
  <c r="F15" i="8"/>
  <c r="B5" i="8"/>
  <c r="B10" i="8" l="1"/>
  <c r="B16" i="8"/>
  <c r="B17" i="8"/>
  <c r="B14" i="8"/>
  <c r="B8" i="8"/>
  <c r="B11" i="8"/>
  <c r="B18" i="8"/>
  <c r="B12" i="8"/>
  <c r="B9" i="8"/>
  <c r="B13" i="8"/>
  <c r="B19" i="8"/>
  <c r="B15" i="8"/>
  <c r="F6" i="8" l="1"/>
  <c r="B6" i="8"/>
</calcChain>
</file>

<file path=xl/sharedStrings.xml><?xml version="1.0" encoding="utf-8"?>
<sst xmlns="http://schemas.openxmlformats.org/spreadsheetml/2006/main" count="1064" uniqueCount="911">
  <si>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</si>
  <si>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</si>
  <si>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</si>
  <si>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</si>
  <si>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</si>
  <si>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</si>
  <si>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</si>
  <si>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</si>
  <si>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</si>
  <si>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</si>
  <si>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Sub-total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</si>
  <si>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</si>
  <si>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</si>
  <si>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</si>
  <si>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</si>
  <si>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</si>
  <si>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</si>
  <si>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Statutory</t>
  </si>
  <si>
    <t>Total</t>
  </si>
  <si>
    <t>13% Derivation Fund</t>
  </si>
  <si>
    <t>FGN (CRF Account)</t>
  </si>
  <si>
    <t>Share of Derivation &amp; Ecology</t>
  </si>
  <si>
    <t>Beneficiaries</t>
  </si>
  <si>
    <t>Total Allocation</t>
  </si>
  <si>
    <t>FGN (see Table II)</t>
  </si>
  <si>
    <t>Table III</t>
  </si>
  <si>
    <t>Note :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</si>
  <si>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</si>
  <si>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</si>
  <si>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VAT</t>
  </si>
  <si>
    <t>Total Gross Amount</t>
  </si>
  <si>
    <t>State (see Table III)</t>
  </si>
  <si>
    <t>LGCs (see Table IV)</t>
  </si>
  <si>
    <t>13% Share of Derivation (Net)</t>
  </si>
  <si>
    <t>Payment for Fertilizer, State Water Supply Project, State Agricultural Project and National Fadama Project</t>
  </si>
  <si>
    <t>Cost of Collection - NCS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</si>
  <si>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</si>
  <si>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</si>
  <si>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</si>
  <si>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</si>
  <si>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</si>
  <si>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</si>
  <si>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</si>
  <si>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</si>
  <si>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</si>
  <si>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</si>
  <si>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</si>
  <si>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</si>
  <si>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</si>
  <si>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</si>
  <si>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</si>
  <si>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</si>
  <si>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</si>
  <si>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</si>
  <si>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</si>
  <si>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</si>
  <si>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</si>
  <si>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</si>
  <si>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</si>
  <si>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</si>
  <si>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</si>
  <si>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</si>
  <si>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</si>
  <si>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</si>
  <si>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</si>
  <si>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</si>
  <si>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</si>
  <si>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</si>
  <si>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</si>
  <si>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</si>
  <si>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</si>
  <si>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</si>
  <si>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</si>
  <si>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</si>
  <si>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</si>
  <si>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</si>
  <si>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</si>
  <si>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</si>
  <si>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</si>
  <si>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</si>
  <si>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</si>
  <si>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</si>
  <si>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</si>
  <si>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</si>
  <si>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</si>
  <si>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</si>
  <si>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</si>
  <si>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</si>
  <si>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</si>
  <si>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</si>
  <si>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</si>
  <si>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</si>
  <si>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</si>
  <si>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</si>
  <si>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</si>
  <si>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</si>
  <si>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</si>
  <si>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</si>
  <si>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</si>
  <si>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</si>
  <si>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</si>
  <si>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</si>
  <si>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</si>
  <si>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</si>
  <si>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</si>
  <si>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</si>
  <si>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</si>
  <si>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</si>
  <si>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</si>
  <si>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</si>
  <si>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</si>
  <si>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</si>
  <si>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</si>
  <si>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</si>
  <si>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</si>
  <si>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</si>
  <si>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</si>
  <si>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</si>
  <si>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</si>
  <si>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</si>
  <si>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</si>
  <si>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</si>
  <si>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</si>
  <si>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</si>
  <si>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</si>
  <si>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</si>
  <si>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</si>
  <si>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</si>
  <si>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</si>
  <si>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</si>
  <si>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</si>
  <si>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</si>
  <si>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</si>
  <si>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</si>
  <si>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</si>
  <si>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</si>
  <si>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</si>
  <si>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</si>
  <si>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</si>
  <si>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</si>
  <si>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</si>
  <si>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</si>
  <si>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</si>
  <si>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</si>
  <si>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</si>
  <si>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</si>
  <si>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</si>
  <si>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</si>
  <si>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</si>
  <si>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</si>
  <si>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</si>
  <si>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</si>
  <si>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</si>
  <si>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</si>
  <si>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</si>
  <si>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</si>
  <si>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</si>
  <si>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</si>
  <si>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</si>
  <si>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</si>
  <si>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</si>
  <si>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</si>
  <si>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</si>
  <si>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</si>
  <si>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</si>
  <si>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</si>
  <si>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</si>
  <si>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</si>
  <si>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</si>
  <si>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</si>
  <si>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</si>
  <si>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</si>
  <si>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</si>
  <si>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</si>
  <si>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</si>
  <si>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</si>
  <si>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</si>
  <si>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</si>
  <si>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</si>
  <si>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</si>
  <si>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</si>
  <si>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</si>
  <si>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</si>
  <si>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</si>
  <si>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</si>
  <si>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</si>
  <si>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</si>
  <si>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</si>
  <si>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</si>
  <si>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</si>
  <si>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</si>
  <si>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</si>
  <si>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</si>
  <si>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</si>
  <si>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</si>
  <si>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</si>
  <si>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</si>
  <si>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</si>
  <si>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</si>
  <si>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</si>
  <si>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</si>
  <si>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</si>
  <si>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</si>
  <si>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</si>
  <si>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</si>
  <si>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</si>
  <si>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</si>
  <si>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</si>
  <si>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</si>
  <si>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</si>
  <si>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</si>
  <si>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</si>
  <si>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</si>
  <si>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</si>
  <si>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</si>
  <si>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</si>
  <si>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</si>
  <si>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</si>
  <si>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</si>
  <si>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</si>
  <si>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</si>
  <si>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</si>
  <si>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</si>
  <si>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</si>
  <si>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</si>
  <si>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</si>
  <si>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</si>
  <si>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</si>
  <si>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</si>
  <si>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</si>
  <si>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</si>
  <si>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</si>
  <si>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</si>
  <si>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</si>
  <si>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</si>
  <si>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</si>
  <si>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</si>
  <si>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</si>
  <si>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</si>
  <si>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</si>
  <si>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</si>
  <si>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</si>
  <si>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</si>
  <si>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</si>
  <si>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</si>
  <si>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</si>
  <si>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</si>
  <si>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</si>
  <si>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</si>
  <si>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</si>
  <si>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</si>
  <si>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</si>
  <si>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</si>
  <si>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</si>
  <si>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</si>
  <si>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</si>
  <si>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</si>
  <si>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</si>
  <si>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</si>
  <si>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</si>
  <si>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</si>
  <si>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</si>
  <si>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</si>
  <si>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</si>
  <si>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</si>
  <si>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</si>
  <si>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</si>
  <si>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</si>
  <si>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</si>
  <si>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</si>
  <si>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</si>
  <si>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</si>
  <si>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</si>
  <si>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</si>
  <si>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</si>
  <si>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</si>
  <si>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</si>
  <si>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</si>
  <si>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</si>
  <si>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</si>
  <si>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</si>
  <si>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</si>
  <si>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</si>
  <si>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</si>
  <si>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</si>
  <si>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AFIKPO SOUTH EDDA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</si>
  <si>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</si>
  <si>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</si>
  <si>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</si>
  <si>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</si>
  <si>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</si>
  <si>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</si>
  <si>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</si>
  <si>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</si>
  <si>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</si>
  <si>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</si>
  <si>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</si>
  <si>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</si>
  <si>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</si>
  <si>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</si>
  <si>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</si>
  <si>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</si>
  <si>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</si>
  <si>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</si>
  <si>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</si>
  <si>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</si>
  <si>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</si>
  <si>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</si>
  <si>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</si>
  <si>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</si>
  <si>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</si>
  <si>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</si>
  <si>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</si>
  <si>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</si>
  <si>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</si>
  <si>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</si>
  <si>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</si>
  <si>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</si>
  <si>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</si>
  <si>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</si>
  <si>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</si>
  <si>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</si>
  <si>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</si>
  <si>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</si>
  <si>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</si>
  <si>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</si>
  <si>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</si>
  <si>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</si>
  <si>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</si>
  <si>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</si>
  <si>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</si>
  <si>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</si>
  <si>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</si>
  <si>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</si>
  <si>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</si>
  <si>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</si>
  <si>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</si>
  <si>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</si>
  <si>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</si>
  <si>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</si>
  <si>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</si>
  <si>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</si>
  <si>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</si>
  <si>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</si>
  <si>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</si>
  <si>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</si>
  <si>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</si>
  <si>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</si>
  <si>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BILLIRE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</si>
  <si>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</si>
  <si>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</si>
  <si>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</si>
  <si>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</si>
  <si>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</si>
  <si>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</si>
  <si>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</si>
  <si>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</si>
  <si>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</si>
  <si>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</si>
  <si>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</si>
  <si>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</si>
  <si>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</si>
  <si>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</si>
  <si>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</si>
  <si>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</si>
  <si>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</si>
  <si>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</si>
  <si>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</si>
  <si>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</si>
  <si>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</si>
  <si>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</si>
  <si>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</si>
  <si>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</si>
  <si>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</si>
  <si>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</si>
  <si>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</si>
  <si>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</si>
  <si>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</si>
  <si>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</si>
  <si>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</si>
  <si>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</si>
  <si>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</si>
  <si>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</si>
  <si>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</si>
  <si>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</si>
  <si>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</si>
  <si>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</si>
  <si>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</si>
  <si>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</si>
  <si>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</si>
  <si>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</si>
  <si>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</si>
  <si>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</si>
  <si>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</si>
  <si>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</si>
  <si>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</si>
  <si>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</si>
  <si>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</si>
  <si>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</si>
  <si>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</si>
  <si>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</si>
  <si>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</si>
  <si>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</si>
  <si>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</si>
  <si>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</si>
  <si>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</si>
  <si>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</si>
  <si>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</si>
  <si>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</si>
  <si>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</si>
  <si>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</si>
  <si>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</si>
  <si>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</si>
  <si>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</si>
  <si>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</si>
  <si>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</si>
  <si>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</si>
  <si>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</si>
  <si>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</si>
  <si>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</si>
  <si>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</si>
  <si>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</si>
  <si>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</si>
  <si>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</si>
  <si>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</si>
  <si>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</si>
  <si>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</si>
  <si>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</si>
  <si>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</si>
  <si>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</si>
  <si>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</si>
  <si>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</si>
  <si>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</si>
  <si>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</si>
  <si>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</si>
  <si>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</si>
  <si>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</si>
  <si>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</si>
  <si>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</si>
  <si>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</si>
  <si>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</si>
  <si>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</si>
  <si>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</si>
  <si>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</si>
  <si>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</si>
  <si>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</si>
  <si>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</si>
  <si>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</si>
  <si>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</si>
  <si>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</si>
  <si>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</si>
  <si>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</si>
  <si>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</si>
  <si>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</si>
  <si>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</si>
  <si>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</si>
  <si>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</si>
  <si>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</si>
  <si>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</si>
  <si>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</si>
  <si>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</si>
  <si>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</si>
  <si>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</si>
  <si>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</si>
  <si>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</si>
  <si>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</si>
  <si>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</si>
  <si>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</si>
  <si>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</si>
  <si>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</si>
  <si>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</si>
  <si>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</si>
  <si>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</si>
  <si>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</si>
  <si>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</si>
  <si>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</si>
  <si>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</si>
  <si>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</si>
  <si>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</si>
  <si>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</si>
  <si>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</si>
  <si>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</si>
  <si>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</si>
  <si>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</si>
  <si>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</si>
  <si>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</si>
  <si>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</si>
  <si>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</si>
  <si>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</si>
  <si>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</si>
  <si>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</si>
  <si>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</si>
  <si>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</si>
  <si>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</si>
  <si>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</si>
  <si>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</si>
  <si>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</si>
  <si>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</si>
  <si>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</si>
  <si>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</si>
  <si>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</si>
  <si>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</si>
  <si>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</si>
  <si>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</si>
  <si>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</si>
  <si>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</si>
  <si>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</si>
  <si>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</si>
  <si>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</si>
  <si>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</si>
  <si>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</si>
  <si>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</si>
  <si>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</si>
  <si>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</si>
  <si>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</si>
  <si>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</si>
  <si>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</si>
  <si>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</si>
  <si>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</si>
  <si>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</si>
  <si>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</si>
  <si>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</si>
  <si>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</si>
  <si>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</si>
  <si>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</si>
  <si>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</si>
  <si>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</si>
  <si>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</si>
  <si>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</si>
  <si>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</si>
  <si>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</si>
  <si>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</si>
  <si>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</si>
  <si>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</si>
  <si>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</si>
  <si>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</si>
  <si>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</si>
  <si>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</si>
  <si>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</si>
  <si>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</si>
  <si>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</si>
  <si>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</si>
  <si>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</si>
  <si>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</si>
  <si>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</si>
  <si>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</si>
  <si>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</si>
  <si>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</si>
  <si>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</si>
  <si>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</si>
  <si>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</si>
  <si>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</si>
  <si>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</si>
  <si>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</si>
  <si>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</si>
  <si>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</si>
  <si>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</si>
  <si>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</si>
  <si>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</si>
  <si>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</si>
  <si>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</si>
  <si>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</si>
  <si>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</si>
  <si>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</si>
  <si>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</si>
  <si>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</si>
  <si>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</si>
  <si>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</si>
  <si>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</si>
  <si>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</si>
  <si>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</si>
  <si>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</si>
  <si>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</si>
  <si>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</si>
  <si>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</si>
  <si>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</si>
  <si>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</si>
  <si>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</si>
  <si>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</si>
  <si>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</si>
  <si>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</si>
  <si>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</si>
  <si>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</si>
  <si>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</si>
  <si>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</si>
  <si>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</si>
  <si>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</si>
  <si>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</si>
  <si>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</si>
  <si>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</si>
  <si>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</si>
  <si>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</si>
  <si>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</si>
  <si>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NASSARAWA EGGON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</si>
  <si>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</si>
  <si>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</si>
  <si>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</si>
  <si>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</si>
  <si>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</si>
  <si>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</si>
  <si>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</si>
  <si>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</si>
  <si>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</si>
  <si>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</si>
  <si>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</si>
  <si>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</si>
  <si>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</si>
  <si>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</si>
  <si>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</si>
  <si>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</si>
  <si>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</si>
  <si>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</si>
  <si>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</si>
  <si>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</si>
  <si>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</si>
  <si>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</si>
  <si>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</si>
  <si>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</si>
  <si>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</si>
  <si>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</si>
  <si>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</si>
  <si>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</si>
  <si>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</si>
  <si>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</si>
  <si>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</si>
  <si>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</si>
  <si>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</si>
  <si>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</si>
  <si>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</si>
  <si>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</si>
  <si>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</si>
  <si>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</si>
  <si>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</si>
  <si>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</si>
  <si>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</si>
  <si>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ODEDA</t>
  </si>
  <si>
    <t>ODOGBOLU</t>
  </si>
  <si>
    <t>OGUN WATER SIDE</t>
  </si>
  <si>
    <t>SAGAMU</t>
  </si>
  <si>
    <t>AKOKO NORTH EAST</t>
  </si>
  <si>
    <t>AKOKO NORTH WEST</t>
  </si>
  <si>
    <t>AKOKO SOUTH WEST</t>
  </si>
  <si>
    <t>AKOKO SOUTH</t>
  </si>
  <si>
    <t>AKURE NORTH</t>
  </si>
  <si>
    <t>AKURE SOUTH</t>
  </si>
  <si>
    <t>IDANRE</t>
  </si>
  <si>
    <t>IFEDORE</t>
  </si>
  <si>
    <t>IKALE/OKITIPUPA</t>
  </si>
  <si>
    <t>ILAJE WEST</t>
  </si>
  <si>
    <t>ILAJE/ESE-EDO</t>
  </si>
  <si>
    <t>ILEOLUJI/OKEIGBO</t>
  </si>
  <si>
    <t>ODE IRELE</t>
  </si>
  <si>
    <t>ODIGBO</t>
  </si>
  <si>
    <t>ONDO EAST</t>
  </si>
  <si>
    <t>ONDO WEST</t>
  </si>
  <si>
    <t>OSE</t>
  </si>
  <si>
    <t>OWO</t>
  </si>
  <si>
    <t>ATAKUMOSA EAST</t>
  </si>
  <si>
    <t>ATAKUMOSA WEST</t>
  </si>
  <si>
    <t>AYEDADE</t>
  </si>
  <si>
    <t>AYEDIRE</t>
  </si>
  <si>
    <t>BOLAWADURO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</si>
  <si>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</si>
  <si>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</si>
  <si>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</si>
  <si>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</si>
  <si>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</si>
  <si>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</si>
  <si>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</si>
  <si>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</si>
  <si>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</si>
  <si>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</si>
  <si>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</si>
  <si>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ILESA EAST</t>
  </si>
  <si>
    <t>ILESHA WEST</t>
  </si>
  <si>
    <t>IREWOLE</t>
  </si>
  <si>
    <t>ISOKAN</t>
  </si>
  <si>
    <t>IWO</t>
  </si>
  <si>
    <t>OBOKUM</t>
  </si>
  <si>
    <t>ODO OTIN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</si>
  <si>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</si>
  <si>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</si>
  <si>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</si>
  <si>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</si>
  <si>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</si>
  <si>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</si>
  <si>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</si>
  <si>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</si>
  <si>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ATIGBO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</si>
  <si>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</si>
  <si>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</si>
  <si>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</si>
  <si>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</si>
  <si>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</si>
  <si>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</si>
  <si>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</si>
  <si>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IDDO</t>
  </si>
  <si>
    <t>SAKI WEST</t>
  </si>
  <si>
    <t>IREPO</t>
  </si>
  <si>
    <t>ISEYIN</t>
  </si>
  <si>
    <t>ITESIWAJU</t>
  </si>
  <si>
    <t>IWAJOWA</t>
  </si>
  <si>
    <t>IYAMAPO/OLORUNSOGO</t>
  </si>
  <si>
    <t>KAJOLA</t>
  </si>
  <si>
    <t>LAGEMU</t>
  </si>
  <si>
    <t>OGBOMOSO NORTH</t>
  </si>
  <si>
    <t>OGBOMOSO SOUTH</t>
  </si>
  <si>
    <t>OGO-OLUWA</t>
  </si>
  <si>
    <t>OLUYOLE</t>
  </si>
  <si>
    <t>ONA ARA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</si>
  <si>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</si>
  <si>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</si>
  <si>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</si>
  <si>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</si>
  <si>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</si>
  <si>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</si>
  <si>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</si>
  <si>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</si>
  <si>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</si>
  <si>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</si>
  <si>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</si>
  <si>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</si>
  <si>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</si>
  <si>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</si>
  <si>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</si>
  <si>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</si>
  <si>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</si>
  <si>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</si>
  <si>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</si>
  <si>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</si>
  <si>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</si>
  <si>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</si>
  <si>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</si>
  <si>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</si>
  <si>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</si>
  <si>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</si>
  <si>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</si>
  <si>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</si>
  <si>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</si>
  <si>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</si>
  <si>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</si>
  <si>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</si>
  <si>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</si>
  <si>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</si>
  <si>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</si>
  <si>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</si>
  <si>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</si>
  <si>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</si>
  <si>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</si>
  <si>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</si>
  <si>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</si>
  <si>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</si>
  <si>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</si>
  <si>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</si>
  <si>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</si>
  <si>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</si>
  <si>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DANGE SHUNI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</si>
  <si>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</si>
  <si>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</si>
  <si>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</si>
  <si>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</si>
  <si>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</si>
  <si>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</si>
  <si>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</si>
  <si>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</si>
  <si>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</si>
  <si>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</si>
  <si>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</si>
  <si>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</si>
  <si>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</si>
  <si>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</si>
  <si>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</si>
  <si>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</si>
  <si>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</si>
  <si>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</si>
  <si>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</si>
  <si>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</si>
  <si>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</si>
  <si>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</si>
  <si>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</si>
  <si>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</si>
  <si>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</si>
  <si>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</si>
  <si>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</si>
  <si>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</si>
  <si>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</si>
  <si>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</si>
  <si>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</si>
  <si>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</si>
  <si>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</si>
  <si>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</si>
  <si>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</si>
  <si>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</si>
  <si>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</si>
  <si>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</si>
  <si>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</si>
  <si>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</si>
  <si>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</si>
  <si>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</si>
  <si>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</si>
  <si>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</si>
  <si>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</si>
  <si>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</si>
  <si>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</si>
  <si>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</si>
  <si>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</si>
  <si>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</si>
  <si>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</si>
  <si>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</si>
  <si>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</si>
  <si>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</si>
  <si>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</si>
  <si>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</si>
  <si>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</si>
  <si>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</si>
  <si>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</si>
  <si>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</si>
  <si>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</si>
  <si>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</si>
  <si>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</si>
  <si>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</si>
  <si>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</si>
  <si>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</si>
  <si>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</si>
  <si>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</si>
  <si>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</si>
  <si>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</si>
  <si>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</si>
  <si>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</si>
  <si>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</si>
  <si>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</si>
  <si>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</si>
  <si>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IJEBU NORTH-EAST</t>
  </si>
  <si>
    <t>FCT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</si>
  <si>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</si>
  <si>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</si>
  <si>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</si>
  <si>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</si>
  <si>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</si>
  <si>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</si>
  <si>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</si>
  <si>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</si>
  <si>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</si>
  <si>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</si>
  <si>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</si>
  <si>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</si>
  <si>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</si>
  <si>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</si>
  <si>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</si>
  <si>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</si>
  <si>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</si>
  <si>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</si>
  <si>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</si>
  <si>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</si>
  <si>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</si>
  <si>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</si>
  <si>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</si>
  <si>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</si>
  <si>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</si>
  <si>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</si>
  <si>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</si>
  <si>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</si>
  <si>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</si>
  <si>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</si>
  <si>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</si>
  <si>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</si>
  <si>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</si>
  <si>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</si>
  <si>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</si>
  <si>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</si>
  <si>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</si>
  <si>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</si>
  <si>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</si>
  <si>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</si>
  <si>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</si>
  <si>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</si>
  <si>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</si>
  <si>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</si>
  <si>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</si>
  <si>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</si>
  <si>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</si>
  <si>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</si>
  <si>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</si>
  <si>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</si>
  <si>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</si>
  <si>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</si>
  <si>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</si>
  <si>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</si>
  <si>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</si>
  <si>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>IBARAPA EAST (IFELOJU)</t>
  </si>
  <si>
    <t>Less Deductions</t>
  </si>
  <si>
    <t>Total (States)</t>
  </si>
  <si>
    <t>Deduction</t>
  </si>
  <si>
    <t>Summary of Gross Revenue Allocation by Federation Account Allocation Committee for the Month of August, 2020 Shared in September, 2020</t>
  </si>
  <si>
    <t>FIRS Refunds</t>
  </si>
  <si>
    <t>Cost of Collections - FIRS</t>
  </si>
  <si>
    <t>Cost of Collections - DPR</t>
  </si>
  <si>
    <t>Police Trust Fund</t>
  </si>
  <si>
    <t>North East Development Commissiom</t>
  </si>
  <si>
    <t>₦</t>
  </si>
  <si>
    <t>Distribution of Revenue Allocation to State Governments by Federation Account Allocation Committee for the month of August, 2020 Shared in September, 2020</t>
  </si>
  <si>
    <t>Suko Derivation</t>
  </si>
  <si>
    <t>4=2-3</t>
  </si>
  <si>
    <t>FCT, ABUJA</t>
  </si>
  <si>
    <t>Total LGCs</t>
  </si>
  <si>
    <t>Summary of Distribution of Revenue Allocation to Local Government Councils by Federation Account Allocation Committee for the month of August, 2020 Shared in September, 2020</t>
  </si>
  <si>
    <t>6(3+4+5)</t>
  </si>
  <si>
    <t>14=6+11</t>
  </si>
  <si>
    <t>15=10+13</t>
  </si>
  <si>
    <t>TOTAL</t>
  </si>
  <si>
    <t>Distribution  of Revenue Allocation to Local Government Councils by Federation Account Allocation Committee for the Month of August, 2020 Shared in September,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</si>
</sst>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</font>
    <font>
      <b/>
      <sz val="20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20"/>
      <name val="Times New Roman"/>
      <family val="1"/>
    </font>
    <font>
      <sz val="14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u/>
      <sz val="18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i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0" fontId="0" fillId="0" borderId="1" xfId="0" applyNumberFormat="1" applyBorder="1"/>
    <xf numFmtId="43" fontId="2" fillId="0" borderId="1" xfId="0" applyNumberFormat="1" applyFont="1" applyBorder="1"/>
    <xf numFmtId="43" fontId="0" fillId="0" borderId="2" xfId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43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43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/>
    <xf numFmtId="0" fontId="17" fillId="0" borderId="0" xfId="0" applyFont="1" applyBorder="1" applyAlignment="1"/>
    <xf numFmtId="0" fontId="15" fillId="0" borderId="9" xfId="0" applyFont="1" applyBorder="1" applyAlignment="1">
      <alignment horizontal="center"/>
    </xf>
    <xf numFmtId="0" fontId="15" fillId="0" borderId="9" xfId="0" applyFont="1" applyBorder="1" applyAlignment="1"/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43" fontId="15" fillId="0" borderId="0" xfId="1" applyFont="1" applyBorder="1" applyAlignment="1"/>
    <xf numFmtId="43" fontId="15" fillId="0" borderId="0" xfId="1" applyFont="1" applyBorder="1" applyAlignment="1">
      <alignment horizontal="center"/>
    </xf>
    <xf numFmtId="0" fontId="18" fillId="0" borderId="0" xfId="0" applyFont="1"/>
    <xf numFmtId="164" fontId="18" fillId="0" borderId="0" xfId="0" applyNumberFormat="1" applyFont="1" applyAlignment="1">
      <alignment horizontal="right"/>
    </xf>
    <xf numFmtId="43" fontId="15" fillId="0" borderId="0" xfId="1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0" fontId="20" fillId="0" borderId="1" xfId="0" quotePrefix="1" applyFont="1" applyBorder="1" applyAlignment="1">
      <alignment horizontal="center"/>
    </xf>
    <xf numFmtId="0" fontId="21" fillId="0" borderId="1" xfId="0" applyFont="1" applyBorder="1"/>
    <xf numFmtId="43" fontId="20" fillId="0" borderId="5" xfId="1" applyFont="1" applyBorder="1" applyAlignment="1"/>
    <xf numFmtId="43" fontId="20" fillId="0" borderId="5" xfId="1" applyFont="1" applyFill="1" applyBorder="1" applyAlignment="1"/>
    <xf numFmtId="43" fontId="20" fillId="0" borderId="1" xfId="1" applyFont="1" applyFill="1" applyBorder="1" applyAlignment="1"/>
    <xf numFmtId="0" fontId="21" fillId="0" borderId="1" xfId="0" applyFont="1" applyBorder="1" applyAlignment="1">
      <alignment wrapText="1"/>
    </xf>
    <xf numFmtId="43" fontId="20" fillId="0" borderId="1" xfId="1" applyFont="1" applyBorder="1" applyAlignment="1"/>
    <xf numFmtId="0" fontId="20" fillId="0" borderId="0" xfId="0" applyFont="1" applyBorder="1" applyAlignment="1">
      <alignment horizontal="center"/>
    </xf>
    <xf numFmtId="0" fontId="20" fillId="0" borderId="0" xfId="0" quotePrefix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9" fillId="0" borderId="0" xfId="0" applyFont="1" applyBorder="1"/>
    <xf numFmtId="0" fontId="13" fillId="0" borderId="1" xfId="0" applyFont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quotePrefix="1" applyFont="1" applyBorder="1" applyAlignment="1">
      <alignment horizontal="center"/>
    </xf>
    <xf numFmtId="0" fontId="19" fillId="0" borderId="1" xfId="0" applyFont="1" applyBorder="1" applyAlignment="1"/>
    <xf numFmtId="43" fontId="19" fillId="0" borderId="6" xfId="1" applyFont="1" applyBorder="1"/>
    <xf numFmtId="43" fontId="19" fillId="0" borderId="1" xfId="1" applyFont="1" applyBorder="1"/>
    <xf numFmtId="43" fontId="19" fillId="0" borderId="0" xfId="1" applyFont="1" applyBorder="1"/>
    <xf numFmtId="43" fontId="19" fillId="0" borderId="0" xfId="0" applyNumberFormat="1" applyFont="1" applyBorder="1"/>
    <xf numFmtId="43" fontId="13" fillId="0" borderId="7" xfId="1" applyFont="1" applyBorder="1"/>
    <xf numFmtId="43" fontId="13" fillId="0" borderId="0" xfId="1" applyFont="1" applyBorder="1"/>
    <xf numFmtId="0" fontId="19" fillId="0" borderId="0" xfId="0" applyFont="1"/>
    <xf numFmtId="0" fontId="13" fillId="0" borderId="0" xfId="0" applyFont="1"/>
    <xf numFmtId="0" fontId="12" fillId="0" borderId="5" xfId="0" applyFont="1" applyBorder="1" applyAlignment="1"/>
    <xf numFmtId="0" fontId="15" fillId="0" borderId="0" xfId="0" applyFont="1" applyBorder="1" applyAlignment="1"/>
    <xf numFmtId="43" fontId="20" fillId="0" borderId="0" xfId="1" applyFont="1" applyFill="1" applyBorder="1" applyAlignment="1"/>
    <xf numFmtId="43" fontId="20" fillId="0" borderId="0" xfId="1" applyFont="1" applyBorder="1" applyAlignment="1"/>
    <xf numFmtId="0" fontId="13" fillId="0" borderId="3" xfId="0" applyFont="1" applyBorder="1" applyAlignment="1"/>
    <xf numFmtId="0" fontId="12" fillId="0" borderId="1" xfId="0" quotePrefix="1" applyFont="1" applyBorder="1" applyAlignment="1">
      <alignment horizontal="center"/>
    </xf>
    <xf numFmtId="43" fontId="19" fillId="0" borderId="1" xfId="0" applyNumberFormat="1" applyFont="1" applyBorder="1"/>
    <xf numFmtId="0" fontId="12" fillId="0" borderId="0" xfId="0" quotePrefix="1" applyFont="1" applyBorder="1" applyAlignment="1">
      <alignment horizontal="center"/>
    </xf>
    <xf numFmtId="164" fontId="20" fillId="0" borderId="0" xfId="1" applyNumberFormat="1" applyFont="1" applyFill="1" applyBorder="1" applyAlignment="1"/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43" fontId="11" fillId="0" borderId="1" xfId="1" applyFont="1" applyFill="1" applyBorder="1" applyAlignment="1">
      <alignment horizontal="left" wrapText="1"/>
    </xf>
    <xf numFmtId="0" fontId="12" fillId="0" borderId="5" xfId="0" applyFont="1" applyBorder="1" applyAlignment="1">
      <alignment horizontal="center"/>
    </xf>
    <xf numFmtId="43" fontId="20" fillId="0" borderId="3" xfId="1" applyFont="1" applyBorder="1" applyAlignment="1"/>
    <xf numFmtId="43" fontId="20" fillId="0" borderId="3" xfId="1" applyFont="1" applyFill="1" applyBorder="1" applyAlignment="1"/>
    <xf numFmtId="165" fontId="23" fillId="0" borderId="1" xfId="1" applyNumberFormat="1" applyFont="1" applyBorder="1" applyAlignment="1">
      <alignment horizontal="left"/>
    </xf>
    <xf numFmtId="165" fontId="23" fillId="0" borderId="1" xfId="1" applyNumberFormat="1" applyFont="1" applyBorder="1" applyAlignment="1">
      <alignment horizontal="left" vertical="top"/>
    </xf>
    <xf numFmtId="43" fontId="23" fillId="0" borderId="1" xfId="1" applyFont="1" applyBorder="1" applyAlignment="1">
      <alignment horizontal="left" vertical="top"/>
    </xf>
    <xf numFmtId="43" fontId="23" fillId="0" borderId="1" xfId="1" applyFont="1" applyBorder="1" applyAlignment="1">
      <alignment horizontal="center"/>
    </xf>
    <xf numFmtId="43" fontId="24" fillId="0" borderId="1" xfId="1" applyFont="1" applyBorder="1"/>
    <xf numFmtId="43" fontId="24" fillId="0" borderId="1" xfId="1" applyFont="1" applyBorder="1" applyAlignment="1">
      <alignment wrapText="1"/>
    </xf>
    <xf numFmtId="43" fontId="24" fillId="0" borderId="1" xfId="1" applyFont="1" applyBorder="1" applyAlignment="1">
      <alignment horizontal="center" wrapText="1"/>
    </xf>
    <xf numFmtId="43" fontId="24" fillId="0" borderId="1" xfId="1" applyFont="1" applyBorder="1" applyAlignment="1">
      <alignment horizontal="center"/>
    </xf>
    <xf numFmtId="43" fontId="18" fillId="0" borderId="1" xfId="1" applyFont="1" applyBorder="1"/>
    <xf numFmtId="0" fontId="25" fillId="0" borderId="5" xfId="0" quotePrefix="1" applyFont="1" applyBorder="1" applyAlignment="1">
      <alignment horizontal="center"/>
    </xf>
    <xf numFmtId="165" fontId="18" fillId="0" borderId="1" xfId="1" applyNumberFormat="1" applyFont="1" applyBorder="1" applyAlignment="1">
      <alignment horizontal="left"/>
    </xf>
    <xf numFmtId="165" fontId="18" fillId="0" borderId="1" xfId="1" applyNumberFormat="1" applyFont="1" applyBorder="1"/>
    <xf numFmtId="43" fontId="23" fillId="0" borderId="1" xfId="1" applyFont="1" applyBorder="1"/>
    <xf numFmtId="43" fontId="15" fillId="0" borderId="1" xfId="1" applyFont="1" applyBorder="1"/>
    <xf numFmtId="0" fontId="25" fillId="0" borderId="1" xfId="0" quotePrefix="1" applyFont="1" applyBorder="1" applyAlignment="1">
      <alignment horizontal="center"/>
    </xf>
    <xf numFmtId="0" fontId="22" fillId="0" borderId="0" xfId="0" applyFont="1" applyBorder="1" applyAlignment="1">
      <alignment horizontal="left" wrapText="1"/>
    </xf>
    <xf numFmtId="0" fontId="17" fillId="0" borderId="0" xfId="0" applyFont="1" applyAlignment="1">
      <alignment horizontal="left"/>
    </xf>
    <xf numFmtId="0" fontId="8" fillId="0" borderId="3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23" fillId="0" borderId="1" xfId="0" applyFont="1" applyBorder="1" applyAlignment="1">
      <alignment horizontal="center" wrapText="1"/>
    </xf>
    <xf numFmtId="165" fontId="18" fillId="0" borderId="1" xfId="1" applyNumberFormat="1" applyFont="1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10</v>
      </c>
      <c r="C1">
        <f ca="1">YEAR(NOW())</f>
        <v>2020</v>
      </c>
    </row>
    <row r="2" spans="1:8" ht="23.1" customHeight="1" x14ac:dyDescent="0.2"/>
    <row r="3" spans="1:8" ht="23.1" customHeight="1" x14ac:dyDescent="0.2">
      <c r="B3" t="s">
        <v>837</v>
      </c>
      <c r="F3" t="s">
        <v>838</v>
      </c>
    </row>
    <row r="4" spans="1:8" ht="23.1" customHeight="1" x14ac:dyDescent="0.2">
      <c r="B4" t="s">
        <v>834</v>
      </c>
      <c r="C4" t="s">
        <v>835</v>
      </c>
      <c r="D4" t="s">
        <v>836</v>
      </c>
      <c r="F4" t="s">
        <v>834</v>
      </c>
      <c r="G4" t="s">
        <v>835</v>
      </c>
      <c r="H4" t="s">
        <v>836</v>
      </c>
    </row>
    <row r="5" spans="1:8" ht="23.1" customHeight="1" x14ac:dyDescent="0.2">
      <c r="B5" s="33" t="e">
        <f>IF(G5=1,F5-1,F5)</f>
        <v>#REF!</v>
      </c>
      <c r="C5" s="33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35" t="e">
        <f>LOOKUP(C5,A8:B19)</f>
        <v>#REF!</v>
      </c>
      <c r="F6" s="35" t="e">
        <f>IF(G5=1,LOOKUP(G5,E8:F19),LOOKUP(G5,A8:B19))</f>
        <v>#REF!</v>
      </c>
    </row>
    <row r="8" spans="1:8" x14ac:dyDescent="0.2">
      <c r="A8">
        <v>1</v>
      </c>
      <c r="B8" s="36" t="e">
        <f>D8&amp;"-"&amp;RIGHT(B$5,2)</f>
        <v>#REF!</v>
      </c>
      <c r="D8" s="34" t="s">
        <v>847</v>
      </c>
      <c r="E8">
        <v>1</v>
      </c>
      <c r="F8" s="36" t="e">
        <f>D8&amp;"-"&amp;RIGHT(F$5,2)</f>
        <v>#REF!</v>
      </c>
    </row>
    <row r="9" spans="1:8" x14ac:dyDescent="0.2">
      <c r="A9">
        <v>2</v>
      </c>
      <c r="B9" s="36" t="e">
        <f t="shared" ref="B9:B19" si="0">D9&amp;"-"&amp;RIGHT(B$5,2)</f>
        <v>#REF!</v>
      </c>
      <c r="D9" s="34" t="s">
        <v>848</v>
      </c>
      <c r="E9">
        <v>2</v>
      </c>
      <c r="F9" s="36" t="e">
        <f t="shared" ref="F9:F19" si="1">D9&amp;"-"&amp;RIGHT(F$5,2)</f>
        <v>#REF!</v>
      </c>
    </row>
    <row r="10" spans="1:8" x14ac:dyDescent="0.2">
      <c r="A10">
        <v>3</v>
      </c>
      <c r="B10" s="36" t="e">
        <f t="shared" si="0"/>
        <v>#REF!</v>
      </c>
      <c r="D10" s="34" t="s">
        <v>849</v>
      </c>
      <c r="E10">
        <v>3</v>
      </c>
      <c r="F10" s="36" t="e">
        <f t="shared" si="1"/>
        <v>#REF!</v>
      </c>
    </row>
    <row r="11" spans="1:8" x14ac:dyDescent="0.2">
      <c r="A11">
        <v>4</v>
      </c>
      <c r="B11" s="36" t="e">
        <f t="shared" si="0"/>
        <v>#REF!</v>
      </c>
      <c r="D11" s="34" t="s">
        <v>850</v>
      </c>
      <c r="E11">
        <v>4</v>
      </c>
      <c r="F11" s="36" t="e">
        <f t="shared" si="1"/>
        <v>#REF!</v>
      </c>
    </row>
    <row r="12" spans="1:8" x14ac:dyDescent="0.2">
      <c r="A12">
        <v>5</v>
      </c>
      <c r="B12" s="36" t="e">
        <f t="shared" si="0"/>
        <v>#REF!</v>
      </c>
      <c r="D12" s="34" t="s">
        <v>839</v>
      </c>
      <c r="E12">
        <v>5</v>
      </c>
      <c r="F12" s="36" t="e">
        <f t="shared" si="1"/>
        <v>#REF!</v>
      </c>
    </row>
    <row r="13" spans="1:8" x14ac:dyDescent="0.2">
      <c r="A13">
        <v>6</v>
      </c>
      <c r="B13" s="36" t="e">
        <f t="shared" si="0"/>
        <v>#REF!</v>
      </c>
      <c r="D13" s="34" t="s">
        <v>840</v>
      </c>
      <c r="E13">
        <v>6</v>
      </c>
      <c r="F13" s="36" t="e">
        <f t="shared" si="1"/>
        <v>#REF!</v>
      </c>
    </row>
    <row r="14" spans="1:8" x14ac:dyDescent="0.2">
      <c r="A14">
        <v>7</v>
      </c>
      <c r="B14" s="36" t="e">
        <f t="shared" si="0"/>
        <v>#REF!</v>
      </c>
      <c r="D14" s="34" t="s">
        <v>841</v>
      </c>
      <c r="E14">
        <v>7</v>
      </c>
      <c r="F14" s="36" t="e">
        <f t="shared" si="1"/>
        <v>#REF!</v>
      </c>
    </row>
    <row r="15" spans="1:8" x14ac:dyDescent="0.2">
      <c r="A15">
        <v>8</v>
      </c>
      <c r="B15" s="36" t="e">
        <f t="shared" si="0"/>
        <v>#REF!</v>
      </c>
      <c r="D15" s="34" t="s">
        <v>842</v>
      </c>
      <c r="E15">
        <v>8</v>
      </c>
      <c r="F15" s="36" t="e">
        <f t="shared" si="1"/>
        <v>#REF!</v>
      </c>
    </row>
    <row r="16" spans="1:8" x14ac:dyDescent="0.2">
      <c r="A16">
        <v>9</v>
      </c>
      <c r="B16" s="36" t="e">
        <f t="shared" si="0"/>
        <v>#REF!</v>
      </c>
      <c r="D16" s="34" t="s">
        <v>843</v>
      </c>
      <c r="E16">
        <v>9</v>
      </c>
      <c r="F16" s="36" t="e">
        <f t="shared" si="1"/>
        <v>#REF!</v>
      </c>
    </row>
    <row r="17" spans="1:6" x14ac:dyDescent="0.2">
      <c r="A17">
        <v>10</v>
      </c>
      <c r="B17" s="36" t="e">
        <f t="shared" si="0"/>
        <v>#REF!</v>
      </c>
      <c r="D17" s="34" t="s">
        <v>844</v>
      </c>
      <c r="E17">
        <v>10</v>
      </c>
      <c r="F17" s="36" t="e">
        <f t="shared" si="1"/>
        <v>#REF!</v>
      </c>
    </row>
    <row r="18" spans="1:6" x14ac:dyDescent="0.2">
      <c r="A18">
        <v>11</v>
      </c>
      <c r="B18" s="36" t="e">
        <f t="shared" si="0"/>
        <v>#REF!</v>
      </c>
      <c r="D18" s="34" t="s">
        <v>845</v>
      </c>
      <c r="E18">
        <v>11</v>
      </c>
      <c r="F18" s="36" t="e">
        <f t="shared" si="1"/>
        <v>#REF!</v>
      </c>
    </row>
    <row r="19" spans="1:6" x14ac:dyDescent="0.2">
      <c r="A19">
        <v>12</v>
      </c>
      <c r="B19" s="36" t="e">
        <f t="shared" si="0"/>
        <v>#REF!</v>
      </c>
      <c r="D19" s="34" t="s">
        <v>846</v>
      </c>
      <c r="E19">
        <v>12</v>
      </c>
      <c r="F19" s="36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O30"/>
  <sheetViews>
    <sheetView topLeftCell="A7" zoomScale="70" workbookViewId="0">
      <selection activeCell="A29" sqref="A29:XFD31"/>
    </sheetView>
  </sheetViews>
  <sheetFormatPr defaultRowHeight="12.75" x14ac:dyDescent="0.2"/>
  <cols>
    <col min="1" max="1" width="6.28515625" style="39" customWidth="1"/>
    <col min="2" max="2" width="40.85546875" style="39" customWidth="1"/>
    <col min="3" max="3" width="34.28515625" style="39" bestFit="1" customWidth="1"/>
    <col min="4" max="4" width="32.28515625" style="39" customWidth="1"/>
    <col min="5" max="5" width="36.42578125" style="39" customWidth="1"/>
    <col min="6" max="6" width="36.5703125" style="39" customWidth="1"/>
    <col min="7" max="7" width="39.5703125" style="39" customWidth="1"/>
    <col min="8" max="8" width="37.28515625" style="39" customWidth="1"/>
    <col min="9" max="9" width="25.28515625" style="39" customWidth="1"/>
    <col min="10" max="10" width="23.42578125" style="39" bestFit="1" customWidth="1"/>
    <col min="11" max="11" width="9.140625" style="39"/>
    <col min="12" max="13" width="9.140625" style="39" hidden="1" customWidth="1"/>
    <col min="14" max="16384" width="9.140625" style="39"/>
  </cols>
  <sheetData>
    <row r="1" spans="1:15" ht="59.25" customHeight="1" x14ac:dyDescent="0.35">
      <c r="A1" s="113" t="s">
        <v>893</v>
      </c>
      <c r="B1" s="113"/>
      <c r="C1" s="113"/>
      <c r="D1" s="113"/>
      <c r="E1" s="113"/>
      <c r="F1" s="113"/>
      <c r="G1" s="113"/>
      <c r="H1" s="41"/>
      <c r="I1" s="41"/>
      <c r="J1" s="42"/>
      <c r="K1" s="42"/>
      <c r="L1" s="42"/>
      <c r="M1" s="42"/>
      <c r="N1" s="42"/>
      <c r="O1" s="42"/>
    </row>
    <row r="2" spans="1:15" ht="20.25" customHeight="1" x14ac:dyDescent="0.3">
      <c r="C2" s="43"/>
      <c r="D2" s="44"/>
      <c r="E2" s="44"/>
      <c r="F2" s="84"/>
      <c r="G2" s="84"/>
      <c r="H2" s="45"/>
      <c r="I2" s="45"/>
    </row>
    <row r="3" spans="1:15" ht="52.5" customHeight="1" x14ac:dyDescent="0.3">
      <c r="A3" s="87" t="s">
        <v>0</v>
      </c>
      <c r="B3" s="87" t="s">
        <v>22</v>
      </c>
      <c r="C3" s="66" t="s">
        <v>17</v>
      </c>
      <c r="D3" s="65" t="s">
        <v>29</v>
      </c>
      <c r="E3" s="65" t="s">
        <v>18</v>
      </c>
      <c r="F3" s="67"/>
      <c r="G3" s="63"/>
      <c r="H3" s="46"/>
    </row>
    <row r="4" spans="1:15" ht="30" customHeight="1" x14ac:dyDescent="0.35">
      <c r="A4" s="53"/>
      <c r="B4" s="53"/>
      <c r="C4" s="88" t="s">
        <v>899</v>
      </c>
      <c r="D4" s="88" t="s">
        <v>899</v>
      </c>
      <c r="E4" s="88" t="s">
        <v>899</v>
      </c>
      <c r="F4" s="90"/>
      <c r="G4" s="64"/>
      <c r="H4" s="47"/>
    </row>
    <row r="5" spans="1:15" ht="30" customHeight="1" x14ac:dyDescent="0.3">
      <c r="A5" s="57">
        <v>1</v>
      </c>
      <c r="B5" s="57" t="s">
        <v>24</v>
      </c>
      <c r="C5" s="58">
        <v>251947508922.54379</v>
      </c>
      <c r="D5" s="59">
        <v>20957107287.601501</v>
      </c>
      <c r="E5" s="60">
        <f>C5+D5</f>
        <v>272904616210.14529</v>
      </c>
      <c r="F5" s="91"/>
      <c r="G5" s="85"/>
      <c r="H5" s="49"/>
    </row>
    <row r="6" spans="1:15" ht="20.25" x14ac:dyDescent="0.3">
      <c r="A6" s="57">
        <v>2</v>
      </c>
      <c r="B6" s="57" t="s">
        <v>31</v>
      </c>
      <c r="C6" s="58">
        <v>127791143477.7975</v>
      </c>
      <c r="D6" s="58">
        <v>69857024292.005005</v>
      </c>
      <c r="E6" s="60">
        <f t="shared" ref="E6:E14" si="0">C6+D6</f>
        <v>197648167769.80249</v>
      </c>
      <c r="F6" s="91"/>
      <c r="G6" s="85"/>
      <c r="H6" s="49"/>
    </row>
    <row r="7" spans="1:15" ht="20.25" x14ac:dyDescent="0.3">
      <c r="A7" s="57">
        <v>3</v>
      </c>
      <c r="B7" s="57" t="s">
        <v>32</v>
      </c>
      <c r="C7" s="58">
        <v>98521615106.385803</v>
      </c>
      <c r="D7" s="58">
        <v>48899917004.403503</v>
      </c>
      <c r="E7" s="60">
        <f t="shared" si="0"/>
        <v>147421532110.78931</v>
      </c>
      <c r="F7" s="91"/>
      <c r="G7" s="85"/>
      <c r="H7" s="49"/>
    </row>
    <row r="8" spans="1:15" ht="20.25" x14ac:dyDescent="0.3">
      <c r="A8" s="57">
        <v>4</v>
      </c>
      <c r="B8" s="57" t="s">
        <v>19</v>
      </c>
      <c r="C8" s="58">
        <v>30880672856.423</v>
      </c>
      <c r="D8" s="58">
        <v>0</v>
      </c>
      <c r="E8" s="60">
        <f t="shared" si="0"/>
        <v>30880672856.423</v>
      </c>
      <c r="F8" s="91"/>
      <c r="G8" s="85"/>
      <c r="H8" s="49"/>
    </row>
    <row r="9" spans="1:15" ht="20.25" x14ac:dyDescent="0.3">
      <c r="A9" s="57">
        <v>5</v>
      </c>
      <c r="B9" s="57" t="s">
        <v>35</v>
      </c>
      <c r="C9" s="58">
        <v>6014947864.3199997</v>
      </c>
      <c r="D9" s="58">
        <v>646178745.22000003</v>
      </c>
      <c r="E9" s="60">
        <f t="shared" si="0"/>
        <v>6661126609.54</v>
      </c>
      <c r="F9" s="91"/>
      <c r="G9" s="85"/>
      <c r="H9" s="49"/>
    </row>
    <row r="10" spans="1:15" ht="20.25" x14ac:dyDescent="0.3">
      <c r="A10" s="57">
        <v>6</v>
      </c>
      <c r="B10" s="61" t="s">
        <v>896</v>
      </c>
      <c r="C10" s="58">
        <v>5698897636.1800003</v>
      </c>
      <c r="D10" s="58">
        <v>0</v>
      </c>
      <c r="E10" s="60">
        <f t="shared" si="0"/>
        <v>5698897636.1800003</v>
      </c>
      <c r="F10" s="91"/>
      <c r="G10" s="85"/>
      <c r="H10" s="49"/>
    </row>
    <row r="11" spans="1:15" ht="20.25" x14ac:dyDescent="0.3">
      <c r="A11" s="57">
        <v>7</v>
      </c>
      <c r="B11" s="61" t="s">
        <v>895</v>
      </c>
      <c r="C11" s="58">
        <v>8116371648.0699997</v>
      </c>
      <c r="D11" s="58">
        <v>5363027645.4799995</v>
      </c>
      <c r="E11" s="60">
        <f t="shared" si="0"/>
        <v>13479399293.549999</v>
      </c>
      <c r="F11" s="91"/>
      <c r="G11" s="85"/>
      <c r="H11" s="49"/>
    </row>
    <row r="12" spans="1:15" ht="20.25" x14ac:dyDescent="0.3">
      <c r="A12" s="57">
        <v>8</v>
      </c>
      <c r="B12" s="61" t="s">
        <v>894</v>
      </c>
      <c r="C12" s="58">
        <v>200000000</v>
      </c>
      <c r="D12" s="58">
        <v>0</v>
      </c>
      <c r="E12" s="60">
        <f t="shared" si="0"/>
        <v>200000000</v>
      </c>
      <c r="F12" s="91"/>
      <c r="G12" s="85"/>
      <c r="H12" s="49"/>
    </row>
    <row r="13" spans="1:15" ht="20.25" x14ac:dyDescent="0.3">
      <c r="A13" s="57">
        <v>9</v>
      </c>
      <c r="B13" s="61" t="s">
        <v>897</v>
      </c>
      <c r="C13" s="62">
        <v>2659151545.29</v>
      </c>
      <c r="D13" s="62">
        <v>0</v>
      </c>
      <c r="E13" s="60">
        <f t="shared" si="0"/>
        <v>2659151545.29</v>
      </c>
      <c r="F13" s="91"/>
      <c r="G13" s="85"/>
      <c r="H13" s="49"/>
    </row>
    <row r="14" spans="1:15" ht="40.5" x14ac:dyDescent="0.3">
      <c r="A14" s="57">
        <v>10</v>
      </c>
      <c r="B14" s="61" t="s">
        <v>898</v>
      </c>
      <c r="C14" s="96">
        <v>0</v>
      </c>
      <c r="D14" s="96">
        <v>4506904793.0299997</v>
      </c>
      <c r="E14" s="97">
        <f t="shared" si="0"/>
        <v>4506904793.0299997</v>
      </c>
      <c r="F14" s="91"/>
      <c r="G14" s="85"/>
      <c r="H14" s="49"/>
    </row>
    <row r="15" spans="1:15" ht="25.5" x14ac:dyDescent="0.35">
      <c r="A15" s="57"/>
      <c r="B15" s="95" t="s">
        <v>18</v>
      </c>
      <c r="C15" s="62">
        <f>SUM(C5:C14)</f>
        <v>531830309057.01007</v>
      </c>
      <c r="D15" s="62">
        <f>SUM(D5:D14)</f>
        <v>150230159767.74002</v>
      </c>
      <c r="E15" s="62">
        <f>SUM(E5:E14)</f>
        <v>682060468824.75024</v>
      </c>
      <c r="F15" s="86"/>
      <c r="G15" s="86"/>
      <c r="H15" s="48"/>
    </row>
    <row r="16" spans="1:15" ht="18.75" x14ac:dyDescent="0.3">
      <c r="A16" s="50"/>
      <c r="B16" s="51"/>
      <c r="C16" s="52"/>
      <c r="D16" s="52"/>
      <c r="E16" s="52"/>
      <c r="F16" s="52"/>
      <c r="G16" s="52"/>
      <c r="H16" s="49"/>
      <c r="I16" s="49"/>
    </row>
    <row r="17" spans="1:9" ht="18.75" x14ac:dyDescent="0.3">
      <c r="A17" s="50"/>
      <c r="C17" s="52"/>
      <c r="D17" s="40"/>
      <c r="E17" s="40"/>
      <c r="F17" s="40"/>
      <c r="G17" s="40"/>
      <c r="H17" s="52"/>
      <c r="I17" s="52"/>
    </row>
    <row r="18" spans="1:9" ht="25.5" x14ac:dyDescent="0.35">
      <c r="A18" s="114" t="s">
        <v>893</v>
      </c>
      <c r="B18" s="114"/>
      <c r="C18" s="114"/>
      <c r="D18" s="114"/>
      <c r="E18" s="114"/>
      <c r="F18" s="114"/>
      <c r="G18" s="114"/>
      <c r="H18" s="114"/>
      <c r="I18" s="114"/>
    </row>
    <row r="19" spans="1:9" ht="16.5" customHeight="1" x14ac:dyDescent="0.2"/>
    <row r="20" spans="1:9" ht="30" customHeight="1" x14ac:dyDescent="0.35">
      <c r="A20" s="65"/>
      <c r="B20" s="65">
        <v>1</v>
      </c>
      <c r="C20" s="65">
        <v>2</v>
      </c>
      <c r="D20" s="65">
        <v>3</v>
      </c>
      <c r="E20" s="65" t="s">
        <v>902</v>
      </c>
      <c r="F20" s="65">
        <v>5</v>
      </c>
      <c r="G20" s="65" t="s">
        <v>8</v>
      </c>
      <c r="H20" s="67"/>
      <c r="I20" s="68"/>
    </row>
    <row r="21" spans="1:9" ht="50.25" customHeight="1" x14ac:dyDescent="0.3">
      <c r="A21" s="69" t="s">
        <v>0</v>
      </c>
      <c r="B21" s="69" t="s">
        <v>22</v>
      </c>
      <c r="C21" s="70" t="s">
        <v>7</v>
      </c>
      <c r="D21" s="69" t="s">
        <v>890</v>
      </c>
      <c r="E21" s="70" t="s">
        <v>15</v>
      </c>
      <c r="F21" s="69" t="s">
        <v>29</v>
      </c>
      <c r="G21" s="69" t="s">
        <v>15</v>
      </c>
      <c r="H21" s="71"/>
      <c r="I21" s="72"/>
    </row>
    <row r="22" spans="1:9" ht="30" customHeight="1" x14ac:dyDescent="0.35">
      <c r="A22" s="54"/>
      <c r="B22" s="54"/>
      <c r="C22" s="88" t="s">
        <v>899</v>
      </c>
      <c r="D22" s="88" t="s">
        <v>899</v>
      </c>
      <c r="E22" s="88" t="s">
        <v>899</v>
      </c>
      <c r="F22" s="88" t="s">
        <v>899</v>
      </c>
      <c r="G22" s="88" t="s">
        <v>899</v>
      </c>
      <c r="H22" s="73"/>
      <c r="I22" s="73"/>
    </row>
    <row r="23" spans="1:9" ht="30" customHeight="1" x14ac:dyDescent="0.35">
      <c r="A23" s="54">
        <v>1</v>
      </c>
      <c r="B23" s="74" t="s">
        <v>20</v>
      </c>
      <c r="C23" s="75">
        <v>231956229740.7626</v>
      </c>
      <c r="D23" s="75">
        <v>54952095630.660004</v>
      </c>
      <c r="E23" s="75">
        <f>C23-D23</f>
        <v>177004134110.1026</v>
      </c>
      <c r="F23" s="89">
        <v>19559966801.761398</v>
      </c>
      <c r="G23" s="75">
        <f>E23+F23</f>
        <v>196564100911.86401</v>
      </c>
      <c r="H23" s="77"/>
      <c r="I23" s="78"/>
    </row>
    <row r="24" spans="1:9" ht="51.75" customHeight="1" x14ac:dyDescent="0.35">
      <c r="A24" s="54">
        <v>2</v>
      </c>
      <c r="B24" s="55" t="s">
        <v>21</v>
      </c>
      <c r="C24" s="75">
        <v>4782602675.0672998</v>
      </c>
      <c r="D24" s="75">
        <v>0</v>
      </c>
      <c r="E24" s="75">
        <f t="shared" ref="E24:E27" si="1">C24-D24</f>
        <v>4782602675.0672998</v>
      </c>
      <c r="F24" s="76">
        <v>0</v>
      </c>
      <c r="G24" s="75">
        <f t="shared" ref="G24:G27" si="2">E24+F24</f>
        <v>4782602675.0672998</v>
      </c>
      <c r="H24" s="77"/>
      <c r="I24" s="78"/>
    </row>
    <row r="25" spans="1:9" ht="23.25" x14ac:dyDescent="0.35">
      <c r="A25" s="54">
        <v>3</v>
      </c>
      <c r="B25" s="74" t="s">
        <v>4</v>
      </c>
      <c r="C25" s="75">
        <v>2391301337.5335999</v>
      </c>
      <c r="D25" s="75">
        <v>0</v>
      </c>
      <c r="E25" s="75">
        <f t="shared" si="1"/>
        <v>2391301337.5335999</v>
      </c>
      <c r="F25" s="76">
        <v>0</v>
      </c>
      <c r="G25" s="75">
        <f t="shared" si="2"/>
        <v>2391301337.5335999</v>
      </c>
      <c r="H25" s="77"/>
      <c r="I25" s="78"/>
    </row>
    <row r="26" spans="1:9" ht="46.5" x14ac:dyDescent="0.35">
      <c r="A26" s="54">
        <v>4</v>
      </c>
      <c r="B26" s="55" t="s">
        <v>5</v>
      </c>
      <c r="C26" s="75">
        <v>8034772494.1129999</v>
      </c>
      <c r="D26" s="75">
        <v>0</v>
      </c>
      <c r="E26" s="75">
        <f t="shared" si="1"/>
        <v>8034772494.1129999</v>
      </c>
      <c r="F26" s="76">
        <v>0</v>
      </c>
      <c r="G26" s="75">
        <f t="shared" si="2"/>
        <v>8034772494.1129999</v>
      </c>
      <c r="H26" s="77"/>
      <c r="I26" s="78"/>
    </row>
    <row r="27" spans="1:9" ht="24" thickBot="1" x14ac:dyDescent="0.4">
      <c r="A27" s="54">
        <v>5</v>
      </c>
      <c r="B27" s="54" t="s">
        <v>6</v>
      </c>
      <c r="C27" s="75">
        <v>4782602675.0672998</v>
      </c>
      <c r="D27" s="75">
        <v>56529997.310000002</v>
      </c>
      <c r="E27" s="75">
        <f t="shared" si="1"/>
        <v>4726072677.7572994</v>
      </c>
      <c r="F27" s="75">
        <v>1397140485.8401</v>
      </c>
      <c r="G27" s="75">
        <f t="shared" si="2"/>
        <v>6123213163.5973997</v>
      </c>
      <c r="H27" s="77"/>
      <c r="I27" s="78"/>
    </row>
    <row r="28" spans="1:9" ht="27" thickTop="1" thickBot="1" x14ac:dyDescent="0.4">
      <c r="A28" s="54"/>
      <c r="B28" s="83" t="s">
        <v>10</v>
      </c>
      <c r="C28" s="79">
        <f>SUM(C23:C27)</f>
        <v>251947508922.54379</v>
      </c>
      <c r="D28" s="79">
        <f t="shared" ref="D28:F28" si="3">SUM(D23:D27)</f>
        <v>55008625627.970001</v>
      </c>
      <c r="E28" s="79">
        <f t="shared" si="3"/>
        <v>196938883294.57379</v>
      </c>
      <c r="F28" s="79">
        <f t="shared" si="3"/>
        <v>20957107287.601498</v>
      </c>
      <c r="G28" s="79">
        <f>SUM(G23:G27)</f>
        <v>217895990582.17532</v>
      </c>
      <c r="H28" s="80"/>
      <c r="I28" s="80"/>
    </row>
    <row r="29" spans="1:9" ht="23.25" hidden="1" x14ac:dyDescent="0.35">
      <c r="A29" s="81"/>
      <c r="B29" s="82"/>
      <c r="C29" s="82"/>
      <c r="D29" s="82"/>
      <c r="E29" s="82"/>
      <c r="F29" s="82"/>
      <c r="G29" s="82"/>
      <c r="H29" s="81"/>
      <c r="I29" s="81"/>
    </row>
    <row r="30" spans="1:9" ht="24" thickTop="1" x14ac:dyDescent="0.35">
      <c r="A30" s="81"/>
      <c r="B30" s="82"/>
      <c r="C30" s="82"/>
      <c r="D30" s="82"/>
      <c r="E30" s="82"/>
      <c r="F30" s="82"/>
      <c r="G30" s="82"/>
      <c r="H30" s="81"/>
      <c r="I30" s="81"/>
    </row>
  </sheetData>
  <mergeCells count="2">
    <mergeCell ref="A1:G1"/>
    <mergeCell ref="A18:I18"/>
  </mergeCells>
  <phoneticPr fontId="3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51"/>
  <sheetViews>
    <sheetView zoomScale="80" zoomScaleNormal="80" workbookViewId="0">
      <pane xSplit="3" ySplit="9" topLeftCell="G25" activePane="bottomRight" state="frozen"/>
      <selection pane="topRight" activeCell="D1" sqref="D1"/>
      <selection pane="bottomLeft" activeCell="A10" sqref="A10"/>
      <selection pane="bottomRight" activeCell="G1" sqref="F1:G1048576"/>
    </sheetView>
  </sheetViews>
  <sheetFormatPr defaultRowHeight="12.75" x14ac:dyDescent="0.2"/>
  <cols>
    <col min="1" max="1" width="5.140625" customWidth="1"/>
    <col min="2" max="2" width="22.42578125" customWidth="1"/>
    <col min="3" max="3" width="10.7109375" customWidth="1"/>
    <col min="4" max="4" width="20.7109375" customWidth="1"/>
    <col min="5" max="5" width="19" customWidth="1"/>
    <col min="6" max="7" width="32" customWidth="1"/>
    <col min="8" max="8" width="18.5703125" customWidth="1"/>
    <col min="9" max="9" width="19.42578125" customWidth="1"/>
    <col min="10" max="10" width="19.5703125" customWidth="1"/>
    <col min="11" max="12" width="21" customWidth="1"/>
    <col min="13" max="13" width="22" bestFit="1" customWidth="1"/>
    <col min="14" max="14" width="24.140625" bestFit="1" customWidth="1"/>
    <col min="15" max="15" width="20.140625" bestFit="1" customWidth="1"/>
    <col min="16" max="16" width="4.28515625" bestFit="1" customWidth="1"/>
    <col min="17" max="17" width="20.140625" bestFit="1" customWidth="1"/>
  </cols>
  <sheetData>
    <row r="1" spans="1:16" ht="26.25" x14ac:dyDescent="0.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8" hidden="1" x14ac:dyDescent="0.25">
      <c r="H2" s="22" t="s">
        <v>25</v>
      </c>
    </row>
    <row r="3" spans="1:16" ht="18" customHeight="1" x14ac:dyDescent="0.25">
      <c r="A3" s="117" t="s">
        <v>900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6" ht="20.25" x14ac:dyDescent="0.3">
      <c r="A4" s="21"/>
      <c r="B4" s="21"/>
      <c r="C4" s="21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21"/>
    </row>
    <row r="5" spans="1:16" ht="15.75" x14ac:dyDescent="0.25">
      <c r="A5" s="93">
        <v>1</v>
      </c>
      <c r="B5" s="93">
        <v>2</v>
      </c>
      <c r="C5" s="93">
        <v>3</v>
      </c>
      <c r="D5" s="93">
        <v>4</v>
      </c>
      <c r="E5" s="93">
        <v>5</v>
      </c>
      <c r="F5" s="93" t="s">
        <v>8</v>
      </c>
      <c r="G5" s="93">
        <v>7</v>
      </c>
      <c r="H5" s="93">
        <v>8</v>
      </c>
      <c r="I5" s="93">
        <v>9</v>
      </c>
      <c r="J5" s="93" t="s">
        <v>9</v>
      </c>
      <c r="K5" s="93">
        <v>11</v>
      </c>
      <c r="L5" s="93">
        <v>12</v>
      </c>
      <c r="M5" s="93">
        <v>13</v>
      </c>
      <c r="N5" s="93" t="s">
        <v>907</v>
      </c>
      <c r="O5" s="93" t="s">
        <v>908</v>
      </c>
      <c r="P5" s="1"/>
    </row>
    <row r="6" spans="1:16" ht="15.75" x14ac:dyDescent="0.25">
      <c r="A6" s="115" t="s">
        <v>0</v>
      </c>
      <c r="B6" s="115" t="s">
        <v>22</v>
      </c>
      <c r="C6" s="115" t="s">
        <v>1</v>
      </c>
      <c r="D6" s="115" t="s">
        <v>7</v>
      </c>
      <c r="E6" s="115" t="s">
        <v>33</v>
      </c>
      <c r="F6" s="115" t="s">
        <v>2</v>
      </c>
      <c r="G6" s="123" t="s">
        <v>28</v>
      </c>
      <c r="H6" s="124"/>
      <c r="I6" s="125"/>
      <c r="J6" s="115" t="s">
        <v>15</v>
      </c>
      <c r="K6" s="115" t="s">
        <v>73</v>
      </c>
      <c r="L6" s="115" t="s">
        <v>892</v>
      </c>
      <c r="M6" s="115" t="s">
        <v>73</v>
      </c>
      <c r="N6" s="115" t="s">
        <v>30</v>
      </c>
      <c r="O6" s="115" t="s">
        <v>16</v>
      </c>
      <c r="P6" s="118" t="s">
        <v>0</v>
      </c>
    </row>
    <row r="7" spans="1:16" ht="12.75" customHeight="1" x14ac:dyDescent="0.25">
      <c r="A7" s="116"/>
      <c r="B7" s="116"/>
      <c r="C7" s="116"/>
      <c r="D7" s="116"/>
      <c r="E7" s="116"/>
      <c r="F7" s="116"/>
      <c r="G7" s="37" t="s">
        <v>3</v>
      </c>
      <c r="H7" s="37" t="s">
        <v>14</v>
      </c>
      <c r="I7" s="37" t="s">
        <v>851</v>
      </c>
      <c r="J7" s="116"/>
      <c r="K7" s="116"/>
      <c r="L7" s="116"/>
      <c r="M7" s="116"/>
      <c r="N7" s="116"/>
      <c r="O7" s="116"/>
      <c r="P7" s="119"/>
    </row>
    <row r="8" spans="1:16" ht="59.25" customHeight="1" x14ac:dyDescent="0.3">
      <c r="A8" s="1"/>
      <c r="B8" s="1"/>
      <c r="C8" s="1"/>
      <c r="D8" s="56" t="s">
        <v>899</v>
      </c>
      <c r="E8" s="56" t="s">
        <v>899</v>
      </c>
      <c r="F8" s="56" t="s">
        <v>899</v>
      </c>
      <c r="G8" s="56" t="s">
        <v>899</v>
      </c>
      <c r="H8" s="56" t="s">
        <v>899</v>
      </c>
      <c r="I8" s="56" t="s">
        <v>899</v>
      </c>
      <c r="J8" s="56" t="s">
        <v>899</v>
      </c>
      <c r="K8" s="56" t="s">
        <v>899</v>
      </c>
      <c r="L8" s="56" t="s">
        <v>899</v>
      </c>
      <c r="M8" s="56" t="s">
        <v>899</v>
      </c>
      <c r="N8" s="56" t="s">
        <v>899</v>
      </c>
      <c r="O8" s="56" t="s">
        <v>899</v>
      </c>
      <c r="P8" s="1"/>
    </row>
    <row r="9" spans="1:16" ht="15" x14ac:dyDescent="0.25">
      <c r="A9" s="1">
        <v>1</v>
      </c>
      <c r="B9" s="27" t="s">
        <v>36</v>
      </c>
      <c r="C9" s="26">
        <v>17</v>
      </c>
      <c r="D9" s="4">
        <v>3155589548.7165999</v>
      </c>
      <c r="E9" s="4">
        <v>381625776.71670002</v>
      </c>
      <c r="F9" s="5">
        <f>D9+E9</f>
        <v>3537215325.4333</v>
      </c>
      <c r="G9" s="6">
        <v>83360132.790000007</v>
      </c>
      <c r="H9" s="6">
        <v>0</v>
      </c>
      <c r="I9" s="4">
        <v>390280209.27999997</v>
      </c>
      <c r="J9" s="7">
        <f>F9-G9-H9-I9</f>
        <v>3063574983.3633003</v>
      </c>
      <c r="K9" s="5">
        <v>1412645782.487</v>
      </c>
      <c r="L9" s="94">
        <v>0</v>
      </c>
      <c r="M9" s="7">
        <f>K9-L9</f>
        <v>1412645782.487</v>
      </c>
      <c r="N9" s="19">
        <f>F9+K9</f>
        <v>4949861107.9202995</v>
      </c>
      <c r="O9" s="8">
        <f>J9+M9</f>
        <v>4476220765.8502998</v>
      </c>
      <c r="P9" s="1">
        <v>1</v>
      </c>
    </row>
    <row r="10" spans="1:16" ht="18" customHeight="1" x14ac:dyDescent="0.25">
      <c r="A10" s="1">
        <v>2</v>
      </c>
      <c r="B10" s="27" t="s">
        <v>37</v>
      </c>
      <c r="C10" s="23">
        <v>21</v>
      </c>
      <c r="D10" s="4">
        <v>3357004624.5103998</v>
      </c>
      <c r="E10" s="4">
        <v>0</v>
      </c>
      <c r="F10" s="5">
        <f t="shared" ref="F10:F46" si="0">D10+E10</f>
        <v>3357004624.5103998</v>
      </c>
      <c r="G10" s="6">
        <v>85812700.030000001</v>
      </c>
      <c r="H10" s="6">
        <v>0</v>
      </c>
      <c r="I10" s="4">
        <v>154205582.49000001</v>
      </c>
      <c r="J10" s="7">
        <f t="shared" ref="J10:J46" si="1">F10-G10-H10-I10</f>
        <v>3116986341.9903994</v>
      </c>
      <c r="K10" s="5">
        <v>1510127598.2188001</v>
      </c>
      <c r="L10" s="94">
        <v>0</v>
      </c>
      <c r="M10" s="7">
        <f t="shared" ref="M10:M46" si="2">K10-L10</f>
        <v>1510127598.2188001</v>
      </c>
      <c r="N10" s="19">
        <f t="shared" ref="N10:N46" si="3">F10+K10</f>
        <v>4867132222.7292004</v>
      </c>
      <c r="O10" s="8">
        <f t="shared" ref="O10:O46" si="4">J10+M10</f>
        <v>4627113940.2091999</v>
      </c>
      <c r="P10" s="1">
        <v>2</v>
      </c>
    </row>
    <row r="11" spans="1:16" ht="18" customHeight="1" x14ac:dyDescent="0.25">
      <c r="A11" s="1">
        <v>3</v>
      </c>
      <c r="B11" s="27" t="s">
        <v>38</v>
      </c>
      <c r="C11" s="23">
        <v>31</v>
      </c>
      <c r="D11" s="4">
        <v>3388201004.6624999</v>
      </c>
      <c r="E11" s="4">
        <v>6357586186.0293999</v>
      </c>
      <c r="F11" s="5">
        <f t="shared" si="0"/>
        <v>9745787190.6919003</v>
      </c>
      <c r="G11" s="6">
        <v>62733753.579999998</v>
      </c>
      <c r="H11" s="6">
        <v>0</v>
      </c>
      <c r="I11" s="4">
        <v>951741322.75999999</v>
      </c>
      <c r="J11" s="7">
        <f t="shared" si="1"/>
        <v>8731312114.3519001</v>
      </c>
      <c r="K11" s="5">
        <v>1603008851.9203999</v>
      </c>
      <c r="L11" s="94">
        <v>0</v>
      </c>
      <c r="M11" s="7">
        <f t="shared" si="2"/>
        <v>1603008851.9203999</v>
      </c>
      <c r="N11" s="19">
        <f t="shared" si="3"/>
        <v>11348796042.612301</v>
      </c>
      <c r="O11" s="8">
        <f t="shared" si="4"/>
        <v>10334320966.272301</v>
      </c>
      <c r="P11" s="1">
        <v>3</v>
      </c>
    </row>
    <row r="12" spans="1:16" ht="18" customHeight="1" x14ac:dyDescent="0.25">
      <c r="A12" s="1">
        <v>4</v>
      </c>
      <c r="B12" s="27" t="s">
        <v>39</v>
      </c>
      <c r="C12" s="23">
        <v>21</v>
      </c>
      <c r="D12" s="4">
        <v>3350715671.5630002</v>
      </c>
      <c r="E12" s="4">
        <v>0</v>
      </c>
      <c r="F12" s="5">
        <f t="shared" si="0"/>
        <v>3350715671.5630002</v>
      </c>
      <c r="G12" s="6">
        <v>73754414.950000003</v>
      </c>
      <c r="H12" s="6">
        <v>0</v>
      </c>
      <c r="I12" s="4">
        <v>107068095.66</v>
      </c>
      <c r="J12" s="7">
        <f t="shared" si="1"/>
        <v>3169893160.9530005</v>
      </c>
      <c r="K12" s="5">
        <v>1717549076.3331001</v>
      </c>
      <c r="L12" s="94">
        <v>0</v>
      </c>
      <c r="M12" s="7">
        <f t="shared" si="2"/>
        <v>1717549076.3331001</v>
      </c>
      <c r="N12" s="19">
        <f t="shared" si="3"/>
        <v>5068264747.8961</v>
      </c>
      <c r="O12" s="8">
        <f t="shared" si="4"/>
        <v>4887442237.2861004</v>
      </c>
      <c r="P12" s="1">
        <v>4</v>
      </c>
    </row>
    <row r="13" spans="1:16" ht="18" customHeight="1" x14ac:dyDescent="0.25">
      <c r="A13" s="1">
        <v>5</v>
      </c>
      <c r="B13" s="27" t="s">
        <v>40</v>
      </c>
      <c r="C13" s="23">
        <v>20</v>
      </c>
      <c r="D13" s="4">
        <v>4031023215.0342002</v>
      </c>
      <c r="E13" s="4">
        <v>0</v>
      </c>
      <c r="F13" s="5">
        <f t="shared" si="0"/>
        <v>4031023215.0342002</v>
      </c>
      <c r="G13" s="6">
        <v>186654757.22999999</v>
      </c>
      <c r="H13" s="6">
        <v>201255000</v>
      </c>
      <c r="I13" s="4">
        <v>598085335.12</v>
      </c>
      <c r="J13" s="7">
        <f t="shared" si="1"/>
        <v>3045028122.6842003</v>
      </c>
      <c r="K13" s="5">
        <v>1696593298.4925001</v>
      </c>
      <c r="L13" s="94">
        <v>0</v>
      </c>
      <c r="M13" s="7">
        <f t="shared" si="2"/>
        <v>1696593298.4925001</v>
      </c>
      <c r="N13" s="19">
        <f t="shared" si="3"/>
        <v>5727616513.5267</v>
      </c>
      <c r="O13" s="8">
        <f t="shared" si="4"/>
        <v>4741621421.1767006</v>
      </c>
      <c r="P13" s="1">
        <v>5</v>
      </c>
    </row>
    <row r="14" spans="1:16" ht="18" customHeight="1" x14ac:dyDescent="0.25">
      <c r="A14" s="1">
        <v>6</v>
      </c>
      <c r="B14" s="27" t="s">
        <v>41</v>
      </c>
      <c r="C14" s="23">
        <v>8</v>
      </c>
      <c r="D14" s="4">
        <v>2981811432.3446002</v>
      </c>
      <c r="E14" s="4">
        <v>6030543779.9120998</v>
      </c>
      <c r="F14" s="5">
        <f t="shared" si="0"/>
        <v>9012355212.2567005</v>
      </c>
      <c r="G14" s="6">
        <v>47710918.869999997</v>
      </c>
      <c r="H14" s="6">
        <v>0</v>
      </c>
      <c r="I14" s="4">
        <v>1904790497.9000001</v>
      </c>
      <c r="J14" s="7">
        <f t="shared" si="1"/>
        <v>7059853795.4867001</v>
      </c>
      <c r="K14" s="5">
        <v>1273507736.9173999</v>
      </c>
      <c r="L14" s="94">
        <v>0</v>
      </c>
      <c r="M14" s="7">
        <f t="shared" si="2"/>
        <v>1273507736.9173999</v>
      </c>
      <c r="N14" s="19">
        <f t="shared" si="3"/>
        <v>10285862949.174101</v>
      </c>
      <c r="O14" s="8">
        <f t="shared" si="4"/>
        <v>8333361532.4041004</v>
      </c>
      <c r="P14" s="1">
        <v>6</v>
      </c>
    </row>
    <row r="15" spans="1:16" ht="18" customHeight="1" x14ac:dyDescent="0.25">
      <c r="A15" s="1">
        <v>7</v>
      </c>
      <c r="B15" s="27" t="s">
        <v>42</v>
      </c>
      <c r="C15" s="23">
        <v>23</v>
      </c>
      <c r="D15" s="4">
        <v>3779344845.6904001</v>
      </c>
      <c r="E15" s="4">
        <v>0</v>
      </c>
      <c r="F15" s="5">
        <f t="shared" si="0"/>
        <v>3779344845.6904001</v>
      </c>
      <c r="G15" s="6">
        <v>34289463.479999997</v>
      </c>
      <c r="H15" s="6">
        <v>103855987.23</v>
      </c>
      <c r="I15" s="4">
        <v>666354312.04999995</v>
      </c>
      <c r="J15" s="7">
        <f t="shared" si="1"/>
        <v>2974845082.9303999</v>
      </c>
      <c r="K15" s="5">
        <v>1664232319.0985</v>
      </c>
      <c r="L15" s="94">
        <v>0</v>
      </c>
      <c r="M15" s="7">
        <f t="shared" si="2"/>
        <v>1664232319.0985</v>
      </c>
      <c r="N15" s="19">
        <f t="shared" si="3"/>
        <v>5443577164.7889004</v>
      </c>
      <c r="O15" s="8">
        <f t="shared" si="4"/>
        <v>4639077402.0289001</v>
      </c>
      <c r="P15" s="1">
        <v>7</v>
      </c>
    </row>
    <row r="16" spans="1:16" ht="18" customHeight="1" x14ac:dyDescent="0.25">
      <c r="A16" s="1">
        <v>8</v>
      </c>
      <c r="B16" s="27" t="s">
        <v>43</v>
      </c>
      <c r="C16" s="23">
        <v>27</v>
      </c>
      <c r="D16" s="4">
        <v>4186972455.9390001</v>
      </c>
      <c r="E16" s="4">
        <v>0</v>
      </c>
      <c r="F16" s="5">
        <f t="shared" si="0"/>
        <v>4186972455.9390001</v>
      </c>
      <c r="G16" s="6">
        <v>27350093.030000001</v>
      </c>
      <c r="H16" s="6">
        <v>0</v>
      </c>
      <c r="I16" s="4">
        <v>51945345.340000004</v>
      </c>
      <c r="J16" s="7">
        <f t="shared" si="1"/>
        <v>4107677017.5689998</v>
      </c>
      <c r="K16" s="5">
        <v>1630139993.4879999</v>
      </c>
      <c r="L16" s="94">
        <v>0</v>
      </c>
      <c r="M16" s="7">
        <f t="shared" si="2"/>
        <v>1630139993.4879999</v>
      </c>
      <c r="N16" s="19">
        <f t="shared" si="3"/>
        <v>5817112449.427</v>
      </c>
      <c r="O16" s="8">
        <f t="shared" si="4"/>
        <v>5737817011.0569992</v>
      </c>
      <c r="P16" s="1">
        <v>8</v>
      </c>
    </row>
    <row r="17" spans="1:16" ht="18" customHeight="1" x14ac:dyDescent="0.25">
      <c r="A17" s="1">
        <v>9</v>
      </c>
      <c r="B17" s="27" t="s">
        <v>44</v>
      </c>
      <c r="C17" s="23">
        <v>18</v>
      </c>
      <c r="D17" s="4">
        <v>3388778833.0942998</v>
      </c>
      <c r="E17" s="4">
        <v>0</v>
      </c>
      <c r="F17" s="5">
        <f t="shared" si="0"/>
        <v>3388778833.0942998</v>
      </c>
      <c r="G17" s="6">
        <v>311339035.91000003</v>
      </c>
      <c r="H17" s="6">
        <v>633134951.91999996</v>
      </c>
      <c r="I17" s="4">
        <v>628860867.26999998</v>
      </c>
      <c r="J17" s="7">
        <f t="shared" si="1"/>
        <v>1815443977.9942999</v>
      </c>
      <c r="K17" s="5">
        <v>1422153121.3592</v>
      </c>
      <c r="L17" s="94">
        <v>0</v>
      </c>
      <c r="M17" s="7">
        <f t="shared" si="2"/>
        <v>1422153121.3592</v>
      </c>
      <c r="N17" s="19">
        <f t="shared" si="3"/>
        <v>4810931954.4534998</v>
      </c>
      <c r="O17" s="8">
        <f t="shared" si="4"/>
        <v>3237597099.3534999</v>
      </c>
      <c r="P17" s="1">
        <v>9</v>
      </c>
    </row>
    <row r="18" spans="1:16" ht="18" customHeight="1" x14ac:dyDescent="0.25">
      <c r="A18" s="1">
        <v>10</v>
      </c>
      <c r="B18" s="27" t="s">
        <v>45</v>
      </c>
      <c r="C18" s="23">
        <v>25</v>
      </c>
      <c r="D18" s="4">
        <v>3421721048.5226002</v>
      </c>
      <c r="E18" s="4">
        <v>9713781857.3469009</v>
      </c>
      <c r="F18" s="5">
        <f t="shared" si="0"/>
        <v>13135502905.869501</v>
      </c>
      <c r="G18" s="6">
        <v>34057281.25</v>
      </c>
      <c r="H18" s="6">
        <v>0</v>
      </c>
      <c r="I18" s="4">
        <v>919934176.58000004</v>
      </c>
      <c r="J18" s="7">
        <f t="shared" si="1"/>
        <v>12181511448.039501</v>
      </c>
      <c r="K18" s="5">
        <v>1689583977.3812001</v>
      </c>
      <c r="L18" s="94">
        <v>0</v>
      </c>
      <c r="M18" s="7">
        <f t="shared" si="2"/>
        <v>1689583977.3812001</v>
      </c>
      <c r="N18" s="19">
        <f t="shared" si="3"/>
        <v>14825086883.250702</v>
      </c>
      <c r="O18" s="8">
        <f t="shared" si="4"/>
        <v>13871095425.420702</v>
      </c>
      <c r="P18" s="1">
        <v>10</v>
      </c>
    </row>
    <row r="19" spans="1:16" ht="18" customHeight="1" x14ac:dyDescent="0.25">
      <c r="A19" s="1">
        <v>11</v>
      </c>
      <c r="B19" s="27" t="s">
        <v>46</v>
      </c>
      <c r="C19" s="23">
        <v>13</v>
      </c>
      <c r="D19" s="4">
        <v>3014918722.9861002</v>
      </c>
      <c r="E19" s="4">
        <v>0</v>
      </c>
      <c r="F19" s="5">
        <f t="shared" si="0"/>
        <v>3014918722.9861002</v>
      </c>
      <c r="G19" s="6">
        <v>67049377.950000003</v>
      </c>
      <c r="H19" s="6">
        <v>0</v>
      </c>
      <c r="I19" s="4">
        <v>172470691.58989999</v>
      </c>
      <c r="J19" s="7">
        <f t="shared" si="1"/>
        <v>2775398653.4462004</v>
      </c>
      <c r="K19" s="5">
        <v>1401586355.6333001</v>
      </c>
      <c r="L19" s="94">
        <v>0</v>
      </c>
      <c r="M19" s="7">
        <f t="shared" si="2"/>
        <v>1401586355.6333001</v>
      </c>
      <c r="N19" s="19">
        <f t="shared" si="3"/>
        <v>4416505078.6194</v>
      </c>
      <c r="O19" s="8">
        <f t="shared" si="4"/>
        <v>4176985009.0795002</v>
      </c>
      <c r="P19" s="1">
        <v>11</v>
      </c>
    </row>
    <row r="20" spans="1:16" ht="18" customHeight="1" x14ac:dyDescent="0.25">
      <c r="A20" s="1">
        <v>12</v>
      </c>
      <c r="B20" s="27" t="s">
        <v>47</v>
      </c>
      <c r="C20" s="23">
        <v>18</v>
      </c>
      <c r="D20" s="4">
        <v>3151073264.7670002</v>
      </c>
      <c r="E20" s="4">
        <v>1008832542.3398</v>
      </c>
      <c r="F20" s="5">
        <f t="shared" si="0"/>
        <v>4159905807.1068001</v>
      </c>
      <c r="G20" s="6">
        <v>124219520.8</v>
      </c>
      <c r="H20" s="6">
        <v>0</v>
      </c>
      <c r="I20" s="4">
        <v>292629748.57999998</v>
      </c>
      <c r="J20" s="7">
        <f t="shared" si="1"/>
        <v>3743056537.7268</v>
      </c>
      <c r="K20" s="5">
        <v>1485054611.8518</v>
      </c>
      <c r="L20" s="94">
        <v>0</v>
      </c>
      <c r="M20" s="7">
        <f t="shared" si="2"/>
        <v>1485054611.8518</v>
      </c>
      <c r="N20" s="19">
        <f t="shared" si="3"/>
        <v>5644960418.9586</v>
      </c>
      <c r="O20" s="8">
        <f t="shared" si="4"/>
        <v>5228111149.5785999</v>
      </c>
      <c r="P20" s="1">
        <v>12</v>
      </c>
    </row>
    <row r="21" spans="1:16" ht="18" customHeight="1" x14ac:dyDescent="0.25">
      <c r="A21" s="1">
        <v>13</v>
      </c>
      <c r="B21" s="27" t="s">
        <v>48</v>
      </c>
      <c r="C21" s="23">
        <v>16</v>
      </c>
      <c r="D21" s="4">
        <v>3013217421.9208999</v>
      </c>
      <c r="E21" s="4">
        <v>0</v>
      </c>
      <c r="F21" s="5">
        <f t="shared" si="0"/>
        <v>3013217421.9208999</v>
      </c>
      <c r="G21" s="6">
        <v>158331049.09999999</v>
      </c>
      <c r="H21" s="6">
        <v>102458000.01000001</v>
      </c>
      <c r="I21" s="4">
        <v>349580310.19999999</v>
      </c>
      <c r="J21" s="7">
        <f t="shared" si="1"/>
        <v>2402848062.6108999</v>
      </c>
      <c r="K21" s="5">
        <v>1389199946.9372001</v>
      </c>
      <c r="L21" s="94">
        <v>0</v>
      </c>
      <c r="M21" s="7">
        <f t="shared" si="2"/>
        <v>1389199946.9372001</v>
      </c>
      <c r="N21" s="19">
        <f t="shared" si="3"/>
        <v>4402417368.8580999</v>
      </c>
      <c r="O21" s="8">
        <f t="shared" si="4"/>
        <v>3792048009.5481</v>
      </c>
      <c r="P21" s="1">
        <v>13</v>
      </c>
    </row>
    <row r="22" spans="1:16" ht="18" customHeight="1" x14ac:dyDescent="0.25">
      <c r="A22" s="1">
        <v>14</v>
      </c>
      <c r="B22" s="27" t="s">
        <v>49</v>
      </c>
      <c r="C22" s="23">
        <v>17</v>
      </c>
      <c r="D22" s="4">
        <v>3389071307.5878</v>
      </c>
      <c r="E22" s="4">
        <v>0</v>
      </c>
      <c r="F22" s="5">
        <f t="shared" si="0"/>
        <v>3389071307.5878</v>
      </c>
      <c r="G22" s="6">
        <v>114318091.94</v>
      </c>
      <c r="H22" s="6">
        <v>0</v>
      </c>
      <c r="I22" s="4">
        <v>78644312.340000004</v>
      </c>
      <c r="J22" s="7">
        <f t="shared" si="1"/>
        <v>3196108903.3077998</v>
      </c>
      <c r="K22" s="5">
        <v>1510291171.8353</v>
      </c>
      <c r="L22" s="94">
        <v>0</v>
      </c>
      <c r="M22" s="7">
        <f t="shared" si="2"/>
        <v>1510291171.8353</v>
      </c>
      <c r="N22" s="19">
        <f t="shared" si="3"/>
        <v>4899362479.4230995</v>
      </c>
      <c r="O22" s="8">
        <f t="shared" si="4"/>
        <v>4706400075.1430998</v>
      </c>
      <c r="P22" s="1">
        <v>14</v>
      </c>
    </row>
    <row r="23" spans="1:16" ht="18" customHeight="1" x14ac:dyDescent="0.25">
      <c r="A23" s="1">
        <v>15</v>
      </c>
      <c r="B23" s="27" t="s">
        <v>50</v>
      </c>
      <c r="C23" s="23">
        <v>11</v>
      </c>
      <c r="D23" s="4">
        <v>3174237487.2887001</v>
      </c>
      <c r="E23" s="4">
        <v>0</v>
      </c>
      <c r="F23" s="5">
        <f t="shared" si="0"/>
        <v>3174237487.2887001</v>
      </c>
      <c r="G23" s="6">
        <v>80476969.379999995</v>
      </c>
      <c r="H23" s="6">
        <v>533792423.91000003</v>
      </c>
      <c r="I23" s="4">
        <v>0</v>
      </c>
      <c r="J23" s="7">
        <f t="shared" si="1"/>
        <v>2559968093.9987001</v>
      </c>
      <c r="K23" s="5">
        <v>1358789831.1466</v>
      </c>
      <c r="L23" s="94">
        <v>0</v>
      </c>
      <c r="M23" s="7">
        <f t="shared" si="2"/>
        <v>1358789831.1466</v>
      </c>
      <c r="N23" s="19">
        <f t="shared" si="3"/>
        <v>4533027318.4352999</v>
      </c>
      <c r="O23" s="8">
        <f t="shared" si="4"/>
        <v>3918757925.1452999</v>
      </c>
      <c r="P23" s="1">
        <v>15</v>
      </c>
    </row>
    <row r="24" spans="1:16" ht="18" customHeight="1" x14ac:dyDescent="0.25">
      <c r="A24" s="1">
        <v>16</v>
      </c>
      <c r="B24" s="27" t="s">
        <v>51</v>
      </c>
      <c r="C24" s="23">
        <v>27</v>
      </c>
      <c r="D24" s="4">
        <v>3503800762.4152002</v>
      </c>
      <c r="E24" s="4">
        <v>755551659.02830005</v>
      </c>
      <c r="F24" s="5">
        <f t="shared" si="0"/>
        <v>4259352421.4435005</v>
      </c>
      <c r="G24" s="6">
        <v>81264805.760000005</v>
      </c>
      <c r="H24" s="6">
        <v>0</v>
      </c>
      <c r="I24" s="4">
        <v>524675772.14999998</v>
      </c>
      <c r="J24" s="7">
        <f t="shared" si="1"/>
        <v>3653411843.5335002</v>
      </c>
      <c r="K24" s="5">
        <v>1572780757.0992999</v>
      </c>
      <c r="L24" s="94">
        <v>0</v>
      </c>
      <c r="M24" s="7">
        <f t="shared" si="2"/>
        <v>1572780757.0992999</v>
      </c>
      <c r="N24" s="19">
        <f t="shared" si="3"/>
        <v>5832133178.5428009</v>
      </c>
      <c r="O24" s="8">
        <f t="shared" si="4"/>
        <v>5226192600.6328001</v>
      </c>
      <c r="P24" s="1">
        <v>16</v>
      </c>
    </row>
    <row r="25" spans="1:16" ht="18" customHeight="1" x14ac:dyDescent="0.25">
      <c r="A25" s="1">
        <v>17</v>
      </c>
      <c r="B25" s="27" t="s">
        <v>52</v>
      </c>
      <c r="C25" s="23">
        <v>27</v>
      </c>
      <c r="D25" s="4">
        <v>3768662747.2851</v>
      </c>
      <c r="E25" s="4">
        <v>0</v>
      </c>
      <c r="F25" s="5">
        <f t="shared" si="0"/>
        <v>3768662747.2851</v>
      </c>
      <c r="G25" s="6">
        <v>41822029.32</v>
      </c>
      <c r="H25" s="6">
        <v>0</v>
      </c>
      <c r="I25" s="4">
        <v>73251016.370000005</v>
      </c>
      <c r="J25" s="7">
        <f t="shared" si="1"/>
        <v>3653589701.5950999</v>
      </c>
      <c r="K25" s="5">
        <v>1665075418.5999999</v>
      </c>
      <c r="L25" s="94">
        <v>0</v>
      </c>
      <c r="M25" s="7">
        <f t="shared" si="2"/>
        <v>1665075418.5999999</v>
      </c>
      <c r="N25" s="19">
        <f t="shared" si="3"/>
        <v>5433738165.8850994</v>
      </c>
      <c r="O25" s="8">
        <f t="shared" si="4"/>
        <v>5318665120.1950998</v>
      </c>
      <c r="P25" s="1">
        <v>17</v>
      </c>
    </row>
    <row r="26" spans="1:16" ht="18" customHeight="1" x14ac:dyDescent="0.25">
      <c r="A26" s="1">
        <v>18</v>
      </c>
      <c r="B26" s="27" t="s">
        <v>53</v>
      </c>
      <c r="C26" s="23">
        <v>23</v>
      </c>
      <c r="D26" s="4">
        <v>4415426743.2722998</v>
      </c>
      <c r="E26" s="4">
        <v>0</v>
      </c>
      <c r="F26" s="5">
        <f t="shared" si="0"/>
        <v>4415426743.2722998</v>
      </c>
      <c r="G26" s="6">
        <v>537661146.66999996</v>
      </c>
      <c r="H26" s="6">
        <v>0</v>
      </c>
      <c r="I26" s="4">
        <v>0</v>
      </c>
      <c r="J26" s="7">
        <f t="shared" si="1"/>
        <v>3877765596.6022997</v>
      </c>
      <c r="K26" s="5">
        <v>2066732894.8536</v>
      </c>
      <c r="L26" s="94">
        <v>0</v>
      </c>
      <c r="M26" s="7">
        <f t="shared" si="2"/>
        <v>2066732894.8536</v>
      </c>
      <c r="N26" s="19">
        <f t="shared" si="3"/>
        <v>6482159638.1259003</v>
      </c>
      <c r="O26" s="8">
        <f t="shared" si="4"/>
        <v>5944498491.4559002</v>
      </c>
      <c r="P26" s="1">
        <v>18</v>
      </c>
    </row>
    <row r="27" spans="1:16" ht="18" customHeight="1" x14ac:dyDescent="0.25">
      <c r="A27" s="1">
        <v>19</v>
      </c>
      <c r="B27" s="27" t="s">
        <v>54</v>
      </c>
      <c r="C27" s="23">
        <v>44</v>
      </c>
      <c r="D27" s="4">
        <v>5345365641.6514997</v>
      </c>
      <c r="E27" s="4">
        <v>0</v>
      </c>
      <c r="F27" s="5">
        <f t="shared" si="0"/>
        <v>5345365641.6514997</v>
      </c>
      <c r="G27" s="6">
        <v>106670362.81999999</v>
      </c>
      <c r="H27" s="6">
        <v>0</v>
      </c>
      <c r="I27" s="4">
        <v>160829649.15000001</v>
      </c>
      <c r="J27" s="7">
        <f t="shared" si="1"/>
        <v>5077865629.6815004</v>
      </c>
      <c r="K27" s="5">
        <v>2692753060.7167001</v>
      </c>
      <c r="L27" s="94">
        <v>0</v>
      </c>
      <c r="M27" s="7">
        <f t="shared" si="2"/>
        <v>2692753060.7167001</v>
      </c>
      <c r="N27" s="19">
        <f t="shared" si="3"/>
        <v>8038118702.3682003</v>
      </c>
      <c r="O27" s="8">
        <f t="shared" si="4"/>
        <v>7770618690.398201</v>
      </c>
      <c r="P27" s="1">
        <v>19</v>
      </c>
    </row>
    <row r="28" spans="1:16" ht="18" customHeight="1" x14ac:dyDescent="0.25">
      <c r="A28" s="1">
        <v>20</v>
      </c>
      <c r="B28" s="27" t="s">
        <v>55</v>
      </c>
      <c r="C28" s="23">
        <v>34</v>
      </c>
      <c r="D28" s="4">
        <v>4142506243.4246998</v>
      </c>
      <c r="E28" s="4">
        <v>0</v>
      </c>
      <c r="F28" s="5">
        <f t="shared" si="0"/>
        <v>4142506243.4246998</v>
      </c>
      <c r="G28" s="6">
        <v>160041214.49000001</v>
      </c>
      <c r="H28" s="6">
        <v>0</v>
      </c>
      <c r="I28" s="4">
        <v>36465925.68</v>
      </c>
      <c r="J28" s="7">
        <f t="shared" si="1"/>
        <v>3945999103.2547002</v>
      </c>
      <c r="K28" s="5">
        <v>1959044154.1312001</v>
      </c>
      <c r="L28" s="94">
        <v>0</v>
      </c>
      <c r="M28" s="7">
        <f t="shared" si="2"/>
        <v>1959044154.1312001</v>
      </c>
      <c r="N28" s="19">
        <f t="shared" si="3"/>
        <v>6101550397.5558996</v>
      </c>
      <c r="O28" s="8">
        <f t="shared" si="4"/>
        <v>5905043257.3859005</v>
      </c>
      <c r="P28" s="1">
        <v>20</v>
      </c>
    </row>
    <row r="29" spans="1:16" ht="18" customHeight="1" x14ac:dyDescent="0.25">
      <c r="A29" s="1">
        <v>21</v>
      </c>
      <c r="B29" s="27" t="s">
        <v>56</v>
      </c>
      <c r="C29" s="23">
        <v>21</v>
      </c>
      <c r="D29" s="4">
        <v>3558433530.2740002</v>
      </c>
      <c r="E29" s="4">
        <v>0</v>
      </c>
      <c r="F29" s="5">
        <f t="shared" si="0"/>
        <v>3558433530.2740002</v>
      </c>
      <c r="G29" s="6">
        <v>80742388.760000005</v>
      </c>
      <c r="H29" s="6">
        <v>0</v>
      </c>
      <c r="I29" s="4">
        <v>37327563.560000002</v>
      </c>
      <c r="J29" s="7">
        <f t="shared" si="1"/>
        <v>3440363577.954</v>
      </c>
      <c r="K29" s="5">
        <v>1503082632.3157001</v>
      </c>
      <c r="L29" s="94">
        <v>0</v>
      </c>
      <c r="M29" s="7">
        <f t="shared" si="2"/>
        <v>1503082632.3157001</v>
      </c>
      <c r="N29" s="19">
        <f t="shared" si="3"/>
        <v>5061516162.5897007</v>
      </c>
      <c r="O29" s="8">
        <f t="shared" si="4"/>
        <v>4943446210.2697001</v>
      </c>
      <c r="P29" s="1">
        <v>21</v>
      </c>
    </row>
    <row r="30" spans="1:16" ht="18" customHeight="1" x14ac:dyDescent="0.25">
      <c r="A30" s="1">
        <v>22</v>
      </c>
      <c r="B30" s="27" t="s">
        <v>57</v>
      </c>
      <c r="C30" s="23">
        <v>21</v>
      </c>
      <c r="D30" s="4">
        <v>3724605649.2554998</v>
      </c>
      <c r="E30" s="4">
        <v>0</v>
      </c>
      <c r="F30" s="5">
        <f t="shared" si="0"/>
        <v>3724605649.2554998</v>
      </c>
      <c r="G30" s="6">
        <v>52572229.93</v>
      </c>
      <c r="H30" s="6">
        <v>117593824.09999999</v>
      </c>
      <c r="I30" s="4">
        <v>278987798.5</v>
      </c>
      <c r="J30" s="7">
        <f t="shared" si="1"/>
        <v>3275451796.7255001</v>
      </c>
      <c r="K30" s="5">
        <v>1538914973.5023</v>
      </c>
      <c r="L30" s="94">
        <v>0</v>
      </c>
      <c r="M30" s="7">
        <f t="shared" si="2"/>
        <v>1538914973.5023</v>
      </c>
      <c r="N30" s="19">
        <f t="shared" si="3"/>
        <v>5263520622.7578001</v>
      </c>
      <c r="O30" s="8">
        <f t="shared" si="4"/>
        <v>4814366770.2278004</v>
      </c>
      <c r="P30" s="1">
        <v>22</v>
      </c>
    </row>
    <row r="31" spans="1:16" ht="18" customHeight="1" x14ac:dyDescent="0.25">
      <c r="A31" s="1">
        <v>23</v>
      </c>
      <c r="B31" s="27" t="s">
        <v>58</v>
      </c>
      <c r="C31" s="23">
        <v>16</v>
      </c>
      <c r="D31" s="4">
        <v>2999783334.1362</v>
      </c>
      <c r="E31" s="4">
        <v>0</v>
      </c>
      <c r="F31" s="5">
        <f t="shared" si="0"/>
        <v>2999783334.1362</v>
      </c>
      <c r="G31" s="6">
        <v>64136041.950000003</v>
      </c>
      <c r="H31" s="6">
        <v>0</v>
      </c>
      <c r="I31" s="4">
        <v>246520610.72999999</v>
      </c>
      <c r="J31" s="7">
        <f t="shared" si="1"/>
        <v>2689126681.4562001</v>
      </c>
      <c r="K31" s="5">
        <v>1355181612.9796</v>
      </c>
      <c r="L31" s="94">
        <v>0</v>
      </c>
      <c r="M31" s="7">
        <f t="shared" si="2"/>
        <v>1355181612.9796</v>
      </c>
      <c r="N31" s="19">
        <f t="shared" si="3"/>
        <v>4354964947.1157999</v>
      </c>
      <c r="O31" s="8">
        <f t="shared" si="4"/>
        <v>4044308294.4358001</v>
      </c>
      <c r="P31" s="1">
        <v>23</v>
      </c>
    </row>
    <row r="32" spans="1:16" ht="18" customHeight="1" x14ac:dyDescent="0.25">
      <c r="A32" s="1">
        <v>24</v>
      </c>
      <c r="B32" s="27" t="s">
        <v>59</v>
      </c>
      <c r="C32" s="23">
        <v>20</v>
      </c>
      <c r="D32" s="4">
        <v>4514508053.8513002</v>
      </c>
      <c r="E32" s="4">
        <v>0</v>
      </c>
      <c r="F32" s="5">
        <f t="shared" si="0"/>
        <v>4514508053.8513002</v>
      </c>
      <c r="G32" s="6">
        <v>2437364878.71</v>
      </c>
      <c r="H32" s="6">
        <v>2000000000</v>
      </c>
      <c r="I32" s="4">
        <v>1000000000</v>
      </c>
      <c r="J32" s="7">
        <f t="shared" si="1"/>
        <v>-922856824.8586998</v>
      </c>
      <c r="K32" s="5">
        <v>13367598440.786301</v>
      </c>
      <c r="L32" s="94">
        <v>1000000000</v>
      </c>
      <c r="M32" s="7">
        <f>K32-L32</f>
        <v>12367598440.786301</v>
      </c>
      <c r="N32" s="19">
        <f t="shared" si="3"/>
        <v>17882106494.6376</v>
      </c>
      <c r="O32" s="8">
        <f t="shared" si="4"/>
        <v>11444741615.927601</v>
      </c>
      <c r="P32" s="1">
        <v>24</v>
      </c>
    </row>
    <row r="33" spans="1:17" ht="18" customHeight="1" x14ac:dyDescent="0.25">
      <c r="A33" s="1">
        <v>25</v>
      </c>
      <c r="B33" s="27" t="s">
        <v>60</v>
      </c>
      <c r="C33" s="23">
        <v>13</v>
      </c>
      <c r="D33" s="4">
        <v>3107781979.9638</v>
      </c>
      <c r="E33" s="4">
        <v>0</v>
      </c>
      <c r="F33" s="5">
        <f t="shared" si="0"/>
        <v>3107781979.9638</v>
      </c>
      <c r="G33" s="6">
        <v>49345355.350000001</v>
      </c>
      <c r="H33" s="6">
        <v>226360533.05000001</v>
      </c>
      <c r="I33" s="4">
        <v>0</v>
      </c>
      <c r="J33" s="7">
        <f t="shared" si="1"/>
        <v>2832076091.5637999</v>
      </c>
      <c r="K33" s="5">
        <v>1282560725.1257</v>
      </c>
      <c r="L33" s="94">
        <v>0</v>
      </c>
      <c r="M33" s="7">
        <f t="shared" si="2"/>
        <v>1282560725.1257</v>
      </c>
      <c r="N33" s="19">
        <f>F33+K33</f>
        <v>4390342705.0895004</v>
      </c>
      <c r="O33" s="8">
        <f t="shared" si="4"/>
        <v>4114636816.6894999</v>
      </c>
      <c r="P33" s="1">
        <v>25</v>
      </c>
    </row>
    <row r="34" spans="1:17" ht="18" customHeight="1" x14ac:dyDescent="0.25">
      <c r="A34" s="1">
        <v>26</v>
      </c>
      <c r="B34" s="27" t="s">
        <v>61</v>
      </c>
      <c r="C34" s="23">
        <v>25</v>
      </c>
      <c r="D34" s="4">
        <v>3991807582.3263001</v>
      </c>
      <c r="E34" s="4">
        <v>0</v>
      </c>
      <c r="F34" s="5">
        <f t="shared" si="0"/>
        <v>3991807582.3263001</v>
      </c>
      <c r="G34" s="6">
        <v>78820977.200000003</v>
      </c>
      <c r="H34" s="6">
        <v>275631992.38</v>
      </c>
      <c r="I34" s="4">
        <v>11250000</v>
      </c>
      <c r="J34" s="7">
        <f t="shared" si="1"/>
        <v>3626104612.7463002</v>
      </c>
      <c r="K34" s="5">
        <v>1634242516.1708</v>
      </c>
      <c r="L34" s="94">
        <v>0</v>
      </c>
      <c r="M34" s="7">
        <f t="shared" si="2"/>
        <v>1634242516.1708</v>
      </c>
      <c r="N34" s="19">
        <f t="shared" si="3"/>
        <v>5626050098.4970999</v>
      </c>
      <c r="O34" s="8">
        <f t="shared" si="4"/>
        <v>5260347128.9171</v>
      </c>
      <c r="P34" s="1">
        <v>26</v>
      </c>
    </row>
    <row r="35" spans="1:17" ht="18" customHeight="1" x14ac:dyDescent="0.25">
      <c r="A35" s="1">
        <v>27</v>
      </c>
      <c r="B35" s="27" t="s">
        <v>62</v>
      </c>
      <c r="C35" s="23">
        <v>20</v>
      </c>
      <c r="D35" s="4">
        <v>3130863482.2126002</v>
      </c>
      <c r="E35" s="4">
        <v>0</v>
      </c>
      <c r="F35" s="5">
        <f t="shared" si="0"/>
        <v>3130863482.2126002</v>
      </c>
      <c r="G35" s="6">
        <v>147381887.13999999</v>
      </c>
      <c r="H35" s="6">
        <v>0</v>
      </c>
      <c r="I35" s="4">
        <v>888119936.28999996</v>
      </c>
      <c r="J35" s="7">
        <f t="shared" si="1"/>
        <v>2095361658.7826004</v>
      </c>
      <c r="K35" s="5">
        <v>1597662825.0311999</v>
      </c>
      <c r="L35" s="94">
        <v>0</v>
      </c>
      <c r="M35" s="7">
        <f t="shared" si="2"/>
        <v>1597662825.0311999</v>
      </c>
      <c r="N35" s="19">
        <f t="shared" si="3"/>
        <v>4728526307.2438002</v>
      </c>
      <c r="O35" s="8">
        <f t="shared" si="4"/>
        <v>3693024483.8138003</v>
      </c>
      <c r="P35" s="1">
        <v>27</v>
      </c>
    </row>
    <row r="36" spans="1:17" ht="18" customHeight="1" x14ac:dyDescent="0.25">
      <c r="A36" s="1">
        <v>28</v>
      </c>
      <c r="B36" s="27" t="s">
        <v>63</v>
      </c>
      <c r="C36" s="23">
        <v>18</v>
      </c>
      <c r="D36" s="4">
        <v>3137066073.4068999</v>
      </c>
      <c r="E36" s="4">
        <v>763123503.41970003</v>
      </c>
      <c r="F36" s="5">
        <f t="shared" si="0"/>
        <v>3900189576.8266001</v>
      </c>
      <c r="G36" s="6">
        <v>83809270.859999999</v>
      </c>
      <c r="H36" s="6">
        <v>951995613.62</v>
      </c>
      <c r="I36" s="4">
        <v>153257266.25999999</v>
      </c>
      <c r="J36" s="7">
        <f t="shared" si="1"/>
        <v>2711127426.0866003</v>
      </c>
      <c r="K36" s="5">
        <v>1506243529.7932999</v>
      </c>
      <c r="L36" s="94">
        <v>0</v>
      </c>
      <c r="M36" s="7">
        <f t="shared" si="2"/>
        <v>1506243529.7932999</v>
      </c>
      <c r="N36" s="19">
        <f t="shared" si="3"/>
        <v>5406433106.6198997</v>
      </c>
      <c r="O36" s="8">
        <f t="shared" si="4"/>
        <v>4217370955.8799</v>
      </c>
      <c r="P36" s="1">
        <v>28</v>
      </c>
    </row>
    <row r="37" spans="1:17" ht="18" customHeight="1" x14ac:dyDescent="0.25">
      <c r="A37" s="1">
        <v>29</v>
      </c>
      <c r="B37" s="27" t="s">
        <v>64</v>
      </c>
      <c r="C37" s="23">
        <v>30</v>
      </c>
      <c r="D37" s="4">
        <v>3073468531.4232998</v>
      </c>
      <c r="E37" s="4">
        <v>0</v>
      </c>
      <c r="F37" s="5">
        <f t="shared" si="0"/>
        <v>3073468531.4232998</v>
      </c>
      <c r="G37" s="6">
        <v>185634325.40000001</v>
      </c>
      <c r="H37" s="6">
        <v>0</v>
      </c>
      <c r="I37" s="4">
        <v>1142270944.01</v>
      </c>
      <c r="J37" s="7">
        <f t="shared" si="1"/>
        <v>1745563262.0132997</v>
      </c>
      <c r="K37" s="5">
        <v>1495565830.7990999</v>
      </c>
      <c r="L37" s="94">
        <v>0</v>
      </c>
      <c r="M37" s="7">
        <f t="shared" si="2"/>
        <v>1495565830.7990999</v>
      </c>
      <c r="N37" s="19">
        <f t="shared" si="3"/>
        <v>4569034362.2223997</v>
      </c>
      <c r="O37" s="8">
        <f t="shared" si="4"/>
        <v>3241129092.8123999</v>
      </c>
      <c r="P37" s="1">
        <v>29</v>
      </c>
    </row>
    <row r="38" spans="1:17" ht="18" customHeight="1" x14ac:dyDescent="0.25">
      <c r="A38" s="1">
        <v>30</v>
      </c>
      <c r="B38" s="27" t="s">
        <v>65</v>
      </c>
      <c r="C38" s="23">
        <v>33</v>
      </c>
      <c r="D38" s="4">
        <v>3779762418.2891002</v>
      </c>
      <c r="E38" s="4">
        <v>0</v>
      </c>
      <c r="F38" s="5">
        <f t="shared" si="0"/>
        <v>3779762418.2891002</v>
      </c>
      <c r="G38" s="6">
        <v>378715895.86000001</v>
      </c>
      <c r="H38" s="6">
        <v>99912935</v>
      </c>
      <c r="I38" s="4">
        <v>420475319.35000002</v>
      </c>
      <c r="J38" s="7">
        <f t="shared" si="1"/>
        <v>2880658268.0791001</v>
      </c>
      <c r="K38" s="5">
        <v>2272479452.1297998</v>
      </c>
      <c r="L38" s="94">
        <v>0</v>
      </c>
      <c r="M38" s="7">
        <f t="shared" si="2"/>
        <v>2272479452.1297998</v>
      </c>
      <c r="N38" s="19">
        <f t="shared" si="3"/>
        <v>6052241870.4188995</v>
      </c>
      <c r="O38" s="8">
        <f t="shared" si="4"/>
        <v>5153137720.2089005</v>
      </c>
      <c r="P38" s="1">
        <v>30</v>
      </c>
    </row>
    <row r="39" spans="1:17" ht="18" customHeight="1" x14ac:dyDescent="0.25">
      <c r="A39" s="1">
        <v>31</v>
      </c>
      <c r="B39" s="27" t="s">
        <v>66</v>
      </c>
      <c r="C39" s="23">
        <v>17</v>
      </c>
      <c r="D39" s="4">
        <v>3519083369.2926002</v>
      </c>
      <c r="E39" s="4">
        <v>0</v>
      </c>
      <c r="F39" s="5">
        <f t="shared" si="0"/>
        <v>3519083369.2926002</v>
      </c>
      <c r="G39" s="6">
        <v>66622619.979999997</v>
      </c>
      <c r="H39" s="6">
        <v>400864283.55500001</v>
      </c>
      <c r="I39" s="4">
        <v>989172047.04999995</v>
      </c>
      <c r="J39" s="7">
        <f t="shared" si="1"/>
        <v>2062424418.7076004</v>
      </c>
      <c r="K39" s="5">
        <v>1493332365.4288001</v>
      </c>
      <c r="L39" s="94">
        <v>0</v>
      </c>
      <c r="M39" s="7">
        <f t="shared" si="2"/>
        <v>1493332365.4288001</v>
      </c>
      <c r="N39" s="19">
        <f t="shared" si="3"/>
        <v>5012415734.7214003</v>
      </c>
      <c r="O39" s="8">
        <f t="shared" si="4"/>
        <v>3555756784.1364002</v>
      </c>
      <c r="P39" s="1">
        <v>31</v>
      </c>
    </row>
    <row r="40" spans="1:17" ht="18" customHeight="1" x14ac:dyDescent="0.25">
      <c r="A40" s="1">
        <v>32</v>
      </c>
      <c r="B40" s="27" t="s">
        <v>67</v>
      </c>
      <c r="C40" s="23">
        <v>23</v>
      </c>
      <c r="D40" s="4">
        <v>3634380423.1011</v>
      </c>
      <c r="E40" s="4">
        <v>5614354883.5823002</v>
      </c>
      <c r="F40" s="5">
        <f t="shared" si="0"/>
        <v>9248735306.6833992</v>
      </c>
      <c r="G40" s="6">
        <v>227124775.86000001</v>
      </c>
      <c r="H40" s="6">
        <v>0</v>
      </c>
      <c r="I40" s="4">
        <v>306634568.54000002</v>
      </c>
      <c r="J40" s="7">
        <f t="shared" si="1"/>
        <v>8714975962.2833977</v>
      </c>
      <c r="K40" s="5">
        <v>2329816522.2536001</v>
      </c>
      <c r="L40" s="94">
        <v>0</v>
      </c>
      <c r="M40" s="7">
        <f t="shared" si="2"/>
        <v>2329816522.2536001</v>
      </c>
      <c r="N40" s="19">
        <f t="shared" si="3"/>
        <v>11578551828.937</v>
      </c>
      <c r="O40" s="8">
        <f t="shared" si="4"/>
        <v>11044792484.536999</v>
      </c>
      <c r="P40" s="1">
        <v>32</v>
      </c>
    </row>
    <row r="41" spans="1:17" ht="18" customHeight="1" x14ac:dyDescent="0.25">
      <c r="A41" s="1">
        <v>33</v>
      </c>
      <c r="B41" s="27" t="s">
        <v>68</v>
      </c>
      <c r="C41" s="23">
        <v>23</v>
      </c>
      <c r="D41" s="4">
        <v>3714006853.4747</v>
      </c>
      <c r="E41" s="4">
        <v>0</v>
      </c>
      <c r="F41" s="5">
        <f t="shared" si="0"/>
        <v>3714006853.4747</v>
      </c>
      <c r="G41" s="6">
        <v>52616645.229999997</v>
      </c>
      <c r="H41" s="6">
        <v>0</v>
      </c>
      <c r="I41" s="4">
        <v>0</v>
      </c>
      <c r="J41" s="7">
        <f t="shared" si="1"/>
        <v>3661390208.2447</v>
      </c>
      <c r="K41" s="5">
        <v>1559226266.9809</v>
      </c>
      <c r="L41" s="94">
        <v>0</v>
      </c>
      <c r="M41" s="7">
        <f t="shared" si="2"/>
        <v>1559226266.9809</v>
      </c>
      <c r="N41" s="19">
        <f t="shared" si="3"/>
        <v>5273233120.4555998</v>
      </c>
      <c r="O41" s="8">
        <f t="shared" si="4"/>
        <v>5220616475.2256002</v>
      </c>
      <c r="P41" s="1">
        <v>33</v>
      </c>
    </row>
    <row r="42" spans="1:17" ht="18" customHeight="1" x14ac:dyDescent="0.25">
      <c r="A42" s="1">
        <v>34</v>
      </c>
      <c r="B42" s="27" t="s">
        <v>69</v>
      </c>
      <c r="C42" s="23">
        <v>16</v>
      </c>
      <c r="D42" s="4">
        <v>3246197164.5426998</v>
      </c>
      <c r="E42" s="4">
        <v>0</v>
      </c>
      <c r="F42" s="5">
        <f t="shared" si="0"/>
        <v>3246197164.5426998</v>
      </c>
      <c r="G42" s="6">
        <v>54077385.369999997</v>
      </c>
      <c r="H42" s="6">
        <v>0</v>
      </c>
      <c r="I42" s="4">
        <v>315445042.44999999</v>
      </c>
      <c r="J42" s="7">
        <f t="shared" si="1"/>
        <v>2876674736.7227001</v>
      </c>
      <c r="K42" s="5">
        <v>1330409800.7539001</v>
      </c>
      <c r="L42" s="94">
        <v>0</v>
      </c>
      <c r="M42" s="7">
        <f t="shared" si="2"/>
        <v>1330409800.7539001</v>
      </c>
      <c r="N42" s="19">
        <f t="shared" si="3"/>
        <v>4576606965.2966003</v>
      </c>
      <c r="O42" s="8">
        <f t="shared" si="4"/>
        <v>4207084537.4766002</v>
      </c>
      <c r="P42" s="1">
        <v>34</v>
      </c>
    </row>
    <row r="43" spans="1:17" ht="18" customHeight="1" x14ac:dyDescent="0.25">
      <c r="A43" s="1">
        <v>35</v>
      </c>
      <c r="B43" s="27" t="s">
        <v>70</v>
      </c>
      <c r="C43" s="23">
        <v>17</v>
      </c>
      <c r="D43" s="4">
        <v>3346412563.9719</v>
      </c>
      <c r="E43" s="4">
        <v>0</v>
      </c>
      <c r="F43" s="5">
        <f t="shared" si="0"/>
        <v>3346412563.9719</v>
      </c>
      <c r="G43" s="6">
        <v>32801728.710000001</v>
      </c>
      <c r="H43" s="6">
        <v>0</v>
      </c>
      <c r="I43" s="4">
        <v>0</v>
      </c>
      <c r="J43" s="7">
        <f t="shared" si="1"/>
        <v>3313610835.2618999</v>
      </c>
      <c r="K43" s="5">
        <v>1388725410.8539</v>
      </c>
      <c r="L43" s="94">
        <v>0</v>
      </c>
      <c r="M43" s="7">
        <f t="shared" si="2"/>
        <v>1388725410.8539</v>
      </c>
      <c r="N43" s="19">
        <f t="shared" si="3"/>
        <v>4735137974.8257999</v>
      </c>
      <c r="O43" s="8">
        <f t="shared" si="4"/>
        <v>4702336246.1157999</v>
      </c>
      <c r="P43" s="1">
        <v>35</v>
      </c>
    </row>
    <row r="44" spans="1:17" ht="18" customHeight="1" x14ac:dyDescent="0.25">
      <c r="A44" s="1">
        <v>36</v>
      </c>
      <c r="B44" s="27" t="s">
        <v>71</v>
      </c>
      <c r="C44" s="23">
        <v>14</v>
      </c>
      <c r="D44" s="4">
        <v>3353539445.5985999</v>
      </c>
      <c r="E44" s="4">
        <v>0</v>
      </c>
      <c r="F44" s="5">
        <f t="shared" si="0"/>
        <v>3353539445.5985999</v>
      </c>
      <c r="G44" s="6">
        <v>40416610.670000002</v>
      </c>
      <c r="H44" s="6">
        <v>488822936.86000001</v>
      </c>
      <c r="I44" s="4">
        <v>242955007.53</v>
      </c>
      <c r="J44" s="7">
        <f t="shared" si="1"/>
        <v>2581344890.5385995</v>
      </c>
      <c r="K44" s="5">
        <v>1481131428.5992</v>
      </c>
      <c r="L44" s="94">
        <v>0</v>
      </c>
      <c r="M44" s="7">
        <f t="shared" si="2"/>
        <v>1481131428.5992</v>
      </c>
      <c r="N44" s="19">
        <f t="shared" si="3"/>
        <v>4834670874.1977997</v>
      </c>
      <c r="O44" s="8">
        <f t="shared" si="4"/>
        <v>4062476319.1377993</v>
      </c>
      <c r="P44" s="1">
        <v>36</v>
      </c>
    </row>
    <row r="45" spans="1:17" ht="18" customHeight="1" x14ac:dyDescent="0.25">
      <c r="A45" s="1">
        <v>37</v>
      </c>
      <c r="B45" s="126" t="s">
        <v>833</v>
      </c>
      <c r="C45" s="127"/>
      <c r="D45" s="4"/>
      <c r="E45" s="4">
        <v>0</v>
      </c>
      <c r="F45" s="5">
        <f t="shared" si="0"/>
        <v>0</v>
      </c>
      <c r="G45" s="6">
        <v>0</v>
      </c>
      <c r="H45" s="6">
        <v>0</v>
      </c>
      <c r="I45" s="4">
        <v>0</v>
      </c>
      <c r="J45" s="7">
        <f t="shared" si="1"/>
        <v>0</v>
      </c>
      <c r="K45" s="5">
        <v>0</v>
      </c>
      <c r="L45" s="94">
        <v>0</v>
      </c>
      <c r="M45" s="7">
        <f t="shared" si="2"/>
        <v>0</v>
      </c>
      <c r="N45" s="19">
        <f t="shared" si="3"/>
        <v>0</v>
      </c>
      <c r="O45" s="8">
        <f t="shared" si="4"/>
        <v>0</v>
      </c>
      <c r="P45" s="1">
        <v>37</v>
      </c>
      <c r="Q45" s="29"/>
    </row>
    <row r="46" spans="1:17" ht="18" customHeight="1" thickBot="1" x14ac:dyDescent="0.3">
      <c r="A46" s="1">
        <v>38</v>
      </c>
      <c r="B46" s="92" t="s">
        <v>901</v>
      </c>
      <c r="C46" s="38"/>
      <c r="D46" s="4">
        <v>0</v>
      </c>
      <c r="E46" s="4">
        <v>255272668.05000001</v>
      </c>
      <c r="F46" s="5">
        <f t="shared" si="0"/>
        <v>255272668.05000001</v>
      </c>
      <c r="G46" s="6">
        <v>0</v>
      </c>
      <c r="H46" s="6">
        <v>0</v>
      </c>
      <c r="I46" s="4">
        <v>0</v>
      </c>
      <c r="J46" s="7">
        <f t="shared" si="1"/>
        <v>255272668.05000001</v>
      </c>
      <c r="K46" s="5">
        <v>0</v>
      </c>
      <c r="L46" s="94">
        <v>0</v>
      </c>
      <c r="M46" s="7">
        <f t="shared" si="2"/>
        <v>0</v>
      </c>
      <c r="N46" s="19">
        <f t="shared" si="3"/>
        <v>255272668.05000001</v>
      </c>
      <c r="O46" s="8">
        <f t="shared" si="4"/>
        <v>255272668.05000001</v>
      </c>
      <c r="P46" s="1">
        <v>38</v>
      </c>
    </row>
    <row r="47" spans="1:17" ht="18" customHeight="1" thickTop="1" thickBot="1" x14ac:dyDescent="0.3">
      <c r="A47" s="1"/>
      <c r="B47" s="121" t="s">
        <v>891</v>
      </c>
      <c r="C47" s="122"/>
      <c r="D47" s="9">
        <f>SUM(D9:D46)</f>
        <v>127791143477.79749</v>
      </c>
      <c r="E47" s="9">
        <f t="shared" ref="E47:O47" si="5">SUM(E9:E46)</f>
        <v>30880672856.425205</v>
      </c>
      <c r="F47" s="9">
        <f t="shared" si="5"/>
        <v>158671816334.22266</v>
      </c>
      <c r="G47" s="9">
        <f t="shared" si="5"/>
        <v>6451100136.329999</v>
      </c>
      <c r="H47" s="9">
        <f t="shared" si="5"/>
        <v>6135678481.6350002</v>
      </c>
      <c r="I47" s="9">
        <f t="shared" si="5"/>
        <v>14094229274.779903</v>
      </c>
      <c r="J47" s="9">
        <f t="shared" si="5"/>
        <v>131990808441.47781</v>
      </c>
      <c r="K47" s="9">
        <f>SUM(K9:K46)</f>
        <v>69857024292.005203</v>
      </c>
      <c r="L47" s="9">
        <f t="shared" si="5"/>
        <v>1000000000</v>
      </c>
      <c r="M47" s="9">
        <f t="shared" si="5"/>
        <v>68857024292.005203</v>
      </c>
      <c r="N47" s="9">
        <f t="shared" si="5"/>
        <v>228528840626.22797</v>
      </c>
      <c r="O47" s="9">
        <f t="shared" si="5"/>
        <v>200847832733.483</v>
      </c>
    </row>
    <row r="48" spans="1:17" ht="18" customHeight="1" thickTop="1" x14ac:dyDescent="0.2">
      <c r="B48" t="s">
        <v>26</v>
      </c>
      <c r="I48" s="28"/>
      <c r="J48" s="28"/>
      <c r="K48" s="29"/>
      <c r="L48" s="29"/>
      <c r="M48" s="30"/>
    </row>
    <row r="49" spans="2:15" x14ac:dyDescent="0.2">
      <c r="B49" t="s">
        <v>27</v>
      </c>
      <c r="I49" s="29"/>
      <c r="J49" s="28"/>
    </row>
    <row r="50" spans="2:15" x14ac:dyDescent="0.2">
      <c r="C50" s="20" t="s">
        <v>34</v>
      </c>
      <c r="J50" s="29"/>
      <c r="O50" s="29">
        <f>O47+L47+G47+H47+I47</f>
        <v>228528840626.22791</v>
      </c>
    </row>
    <row r="51" spans="2:15" x14ac:dyDescent="0.2">
      <c r="C51" s="20"/>
      <c r="N51" s="29"/>
    </row>
  </sheetData>
  <mergeCells count="18">
    <mergeCell ref="B47:C47"/>
    <mergeCell ref="G6:I6"/>
    <mergeCell ref="F6:F7"/>
    <mergeCell ref="E6:E7"/>
    <mergeCell ref="D6:D7"/>
    <mergeCell ref="C6:C7"/>
    <mergeCell ref="B6:B7"/>
    <mergeCell ref="B45:C45"/>
    <mergeCell ref="K6:K7"/>
    <mergeCell ref="A3:O3"/>
    <mergeCell ref="A6:A7"/>
    <mergeCell ref="P6:P7"/>
    <mergeCell ref="D4:O4"/>
    <mergeCell ref="J6:J7"/>
    <mergeCell ref="M6:M7"/>
    <mergeCell ref="N6:N7"/>
    <mergeCell ref="O6:O7"/>
    <mergeCell ref="L6:L7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Q416"/>
  <sheetViews>
    <sheetView tabSelected="1" workbookViewId="0">
      <pane xSplit="3" ySplit="3" topLeftCell="D268" activePane="bottomRight" state="frozen"/>
      <selection pane="topRight" activeCell="D1" sqref="D1"/>
      <selection pane="bottomLeft" activeCell="A7" sqref="A7"/>
      <selection pane="bottomRight" sqref="A1:XFD3"/>
    </sheetView>
  </sheetViews>
  <sheetFormatPr defaultRowHeight="12.75" x14ac:dyDescent="0.2"/>
  <cols>
    <col min="1" max="1" width="9.28515625" bestFit="1" customWidth="1"/>
    <col min="2" max="2" width="13.85546875" bestFit="1" customWidth="1"/>
    <col min="3" max="3" width="4" bestFit="1" customWidth="1"/>
    <col min="4" max="4" width="23.85546875" bestFit="1" customWidth="1"/>
    <col min="5" max="5" width="17.140625" customWidth="1"/>
    <col min="6" max="6" width="22" customWidth="1"/>
    <col min="7" max="7" width="18.42578125" customWidth="1"/>
    <col min="8" max="8" width="19.7109375" bestFit="1" customWidth="1"/>
    <col min="9" max="9" width="0.7109375" customWidth="1"/>
    <col min="10" max="10" width="4.7109375" style="16" customWidth="1"/>
    <col min="11" max="11" width="11.85546875" bestFit="1" customWidth="1"/>
    <col min="12" max="12" width="9.42578125" bestFit="1" customWidth="1"/>
    <col min="13" max="13" width="17.85546875" customWidth="1"/>
    <col min="14" max="14" width="18.7109375" customWidth="1"/>
    <col min="15" max="15" width="21.85546875" customWidth="1"/>
    <col min="16" max="16" width="18.5703125" customWidth="1"/>
    <col min="17" max="17" width="22.140625" bestFit="1" customWidth="1"/>
  </cols>
  <sheetData>
    <row r="1" spans="1:17" ht="45" customHeight="1" x14ac:dyDescent="0.3">
      <c r="B1" s="139" t="s">
        <v>910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x14ac:dyDescent="0.2">
      <c r="I2" s="16">
        <v>0</v>
      </c>
    </row>
    <row r="3" spans="1:17" ht="91.5" customHeight="1" x14ac:dyDescent="0.2">
      <c r="A3" s="12" t="s">
        <v>0</v>
      </c>
      <c r="B3" s="2" t="s">
        <v>11</v>
      </c>
      <c r="C3" s="2" t="s">
        <v>0</v>
      </c>
      <c r="D3" s="2" t="s">
        <v>12</v>
      </c>
      <c r="E3" s="2" t="s">
        <v>7</v>
      </c>
      <c r="F3" s="2" t="s">
        <v>892</v>
      </c>
      <c r="G3" s="2" t="s">
        <v>13</v>
      </c>
      <c r="H3" s="2" t="s">
        <v>23</v>
      </c>
      <c r="I3" s="10"/>
      <c r="J3" s="17"/>
      <c r="K3" s="2" t="s">
        <v>11</v>
      </c>
      <c r="L3" s="2" t="s">
        <v>0</v>
      </c>
      <c r="M3" s="2" t="s">
        <v>12</v>
      </c>
      <c r="N3" s="2" t="s">
        <v>7</v>
      </c>
      <c r="O3" s="2" t="s">
        <v>892</v>
      </c>
      <c r="P3" s="2" t="s">
        <v>13</v>
      </c>
      <c r="Q3" s="2" t="s">
        <v>23</v>
      </c>
    </row>
    <row r="4" spans="1:17" ht="15.75" x14ac:dyDescent="0.25">
      <c r="A4" s="1"/>
      <c r="B4" s="1"/>
      <c r="C4" s="1"/>
      <c r="D4" s="1"/>
      <c r="E4" s="107" t="s">
        <v>899</v>
      </c>
      <c r="F4" s="107" t="s">
        <v>899</v>
      </c>
      <c r="G4" s="107" t="s">
        <v>899</v>
      </c>
      <c r="H4" s="107" t="s">
        <v>899</v>
      </c>
      <c r="I4" s="10"/>
      <c r="J4" s="17"/>
      <c r="K4" s="3"/>
      <c r="L4" s="3"/>
      <c r="M4" s="3"/>
      <c r="N4" s="107" t="s">
        <v>899</v>
      </c>
      <c r="O4" s="107" t="s">
        <v>899</v>
      </c>
      <c r="P4" s="107" t="s">
        <v>899</v>
      </c>
      <c r="Q4" s="112" t="s">
        <v>899</v>
      </c>
    </row>
    <row r="5" spans="1:17" ht="24.95" customHeight="1" x14ac:dyDescent="0.2">
      <c r="A5" s="137">
        <v>1</v>
      </c>
      <c r="B5" s="131" t="s">
        <v>36</v>
      </c>
      <c r="C5" s="1">
        <v>1</v>
      </c>
      <c r="D5" s="1" t="s">
        <v>75</v>
      </c>
      <c r="E5" s="4">
        <v>104763504.1153</v>
      </c>
      <c r="F5" s="4">
        <f t="shared" ref="F5:F11" si="0">-6627083.41</f>
        <v>-6627083.4100000001</v>
      </c>
      <c r="G5" s="4">
        <v>43301009.662900001</v>
      </c>
      <c r="H5" s="5">
        <f>E5+F5+G5</f>
        <v>141437430.3682</v>
      </c>
      <c r="I5" s="10"/>
      <c r="J5" s="140">
        <v>19</v>
      </c>
      <c r="K5" s="131" t="s">
        <v>54</v>
      </c>
      <c r="L5" s="11">
        <v>26</v>
      </c>
      <c r="M5" s="1" t="s">
        <v>458</v>
      </c>
      <c r="N5" s="4">
        <v>110906046.2</v>
      </c>
      <c r="O5" s="4">
        <f>-6627083.41</f>
        <v>-6627083.4100000001</v>
      </c>
      <c r="P5" s="4">
        <v>47018508.094899997</v>
      </c>
      <c r="Q5" s="5">
        <f>N5+O5+P5</f>
        <v>151297470.8849</v>
      </c>
    </row>
    <row r="6" spans="1:17" ht="24.95" customHeight="1" x14ac:dyDescent="0.2">
      <c r="A6" s="137"/>
      <c r="B6" s="132"/>
      <c r="C6" s="1">
        <v>2</v>
      </c>
      <c r="D6" s="1" t="s">
        <v>76</v>
      </c>
      <c r="E6" s="4">
        <v>174784258.9885</v>
      </c>
      <c r="F6" s="4">
        <f t="shared" si="0"/>
        <v>-6627083.4100000001</v>
      </c>
      <c r="G6" s="4">
        <v>76457647.243399993</v>
      </c>
      <c r="H6" s="5">
        <f t="shared" ref="H6:H69" si="1">E6+F6+G6</f>
        <v>244614822.82190001</v>
      </c>
      <c r="I6" s="10"/>
      <c r="J6" s="140"/>
      <c r="K6" s="132"/>
      <c r="L6" s="11">
        <v>27</v>
      </c>
      <c r="M6" s="1" t="s">
        <v>459</v>
      </c>
      <c r="N6" s="4">
        <v>108614028.3194</v>
      </c>
      <c r="O6" s="4">
        <f t="shared" ref="O6:O23" si="2">-6627083.41</f>
        <v>-6627083.4100000001</v>
      </c>
      <c r="P6" s="4">
        <v>50538185.933899999</v>
      </c>
      <c r="Q6" s="5">
        <f t="shared" ref="Q6:Q69" si="3">N6+O6+P6</f>
        <v>152525130.84329998</v>
      </c>
    </row>
    <row r="7" spans="1:17" ht="24.95" customHeight="1" x14ac:dyDescent="0.2">
      <c r="A7" s="137"/>
      <c r="B7" s="132"/>
      <c r="C7" s="1">
        <v>3</v>
      </c>
      <c r="D7" s="1" t="s">
        <v>77</v>
      </c>
      <c r="E7" s="4">
        <v>122979969.9207</v>
      </c>
      <c r="F7" s="4">
        <f t="shared" si="0"/>
        <v>-6627083.4100000001</v>
      </c>
      <c r="G7" s="4">
        <v>49874191.174699999</v>
      </c>
      <c r="H7" s="5">
        <f t="shared" si="1"/>
        <v>166227077.68540001</v>
      </c>
      <c r="I7" s="10"/>
      <c r="J7" s="140"/>
      <c r="K7" s="132"/>
      <c r="L7" s="11">
        <v>28</v>
      </c>
      <c r="M7" s="1" t="s">
        <v>460</v>
      </c>
      <c r="N7" s="4">
        <v>108712348.1802</v>
      </c>
      <c r="O7" s="4">
        <f t="shared" si="2"/>
        <v>-6627083.4100000001</v>
      </c>
      <c r="P7" s="4">
        <v>49702048.906300001</v>
      </c>
      <c r="Q7" s="5">
        <f t="shared" si="3"/>
        <v>151787313.67649999</v>
      </c>
    </row>
    <row r="8" spans="1:17" ht="24.95" customHeight="1" x14ac:dyDescent="0.2">
      <c r="A8" s="137"/>
      <c r="B8" s="132"/>
      <c r="C8" s="1">
        <v>4</v>
      </c>
      <c r="D8" s="1" t="s">
        <v>78</v>
      </c>
      <c r="E8" s="4">
        <v>125303269.8976</v>
      </c>
      <c r="F8" s="4">
        <f t="shared" si="0"/>
        <v>-6627083.4100000001</v>
      </c>
      <c r="G8" s="4">
        <v>52169952.216399997</v>
      </c>
      <c r="H8" s="5">
        <f t="shared" si="1"/>
        <v>170846138.704</v>
      </c>
      <c r="I8" s="10"/>
      <c r="J8" s="140"/>
      <c r="K8" s="132"/>
      <c r="L8" s="11">
        <v>29</v>
      </c>
      <c r="M8" s="1" t="s">
        <v>461</v>
      </c>
      <c r="N8" s="4">
        <v>128842173.5527</v>
      </c>
      <c r="O8" s="4">
        <f t="shared" si="2"/>
        <v>-6627083.4100000001</v>
      </c>
      <c r="P8" s="4">
        <v>58691832.020400003</v>
      </c>
      <c r="Q8" s="5">
        <f t="shared" si="3"/>
        <v>180906922.1631</v>
      </c>
    </row>
    <row r="9" spans="1:17" ht="24.95" customHeight="1" x14ac:dyDescent="0.2">
      <c r="A9" s="137"/>
      <c r="B9" s="132"/>
      <c r="C9" s="1">
        <v>5</v>
      </c>
      <c r="D9" s="1" t="s">
        <v>79</v>
      </c>
      <c r="E9" s="4">
        <v>114050516.38689999</v>
      </c>
      <c r="F9" s="4">
        <f t="shared" si="0"/>
        <v>-6627083.4100000001</v>
      </c>
      <c r="G9" s="4">
        <v>46498096.655699998</v>
      </c>
      <c r="H9" s="5">
        <f t="shared" si="1"/>
        <v>153921529.63260001</v>
      </c>
      <c r="I9" s="10"/>
      <c r="J9" s="140"/>
      <c r="K9" s="132"/>
      <c r="L9" s="11">
        <v>30</v>
      </c>
      <c r="M9" s="1" t="s">
        <v>462</v>
      </c>
      <c r="N9" s="4">
        <v>129850103.00309999</v>
      </c>
      <c r="O9" s="4">
        <f t="shared" si="2"/>
        <v>-6627083.4100000001</v>
      </c>
      <c r="P9" s="4">
        <v>57789982.042499997</v>
      </c>
      <c r="Q9" s="5">
        <f t="shared" si="3"/>
        <v>181013001.6356</v>
      </c>
    </row>
    <row r="10" spans="1:17" ht="24.95" customHeight="1" x14ac:dyDescent="0.2">
      <c r="A10" s="137"/>
      <c r="B10" s="132"/>
      <c r="C10" s="1">
        <v>6</v>
      </c>
      <c r="D10" s="1" t="s">
        <v>80</v>
      </c>
      <c r="E10" s="4">
        <v>117784703.6883</v>
      </c>
      <c r="F10" s="4">
        <f t="shared" si="0"/>
        <v>-6627083.4100000001</v>
      </c>
      <c r="G10" s="4">
        <v>48147837.562299997</v>
      </c>
      <c r="H10" s="5">
        <f t="shared" si="1"/>
        <v>159305457.84060001</v>
      </c>
      <c r="I10" s="10"/>
      <c r="J10" s="140"/>
      <c r="K10" s="132"/>
      <c r="L10" s="11">
        <v>31</v>
      </c>
      <c r="M10" s="1" t="s">
        <v>60</v>
      </c>
      <c r="N10" s="4">
        <v>224507386.8888</v>
      </c>
      <c r="O10" s="4">
        <f t="shared" si="2"/>
        <v>-6627083.4100000001</v>
      </c>
      <c r="P10" s="4">
        <v>97917327.801300004</v>
      </c>
      <c r="Q10" s="5">
        <f t="shared" si="3"/>
        <v>315797631.28009999</v>
      </c>
    </row>
    <row r="11" spans="1:17" ht="24.95" customHeight="1" x14ac:dyDescent="0.2">
      <c r="A11" s="137"/>
      <c r="B11" s="132"/>
      <c r="C11" s="1">
        <v>7</v>
      </c>
      <c r="D11" s="1" t="s">
        <v>81</v>
      </c>
      <c r="E11" s="4">
        <v>114282710.67399999</v>
      </c>
      <c r="F11" s="4">
        <f t="shared" si="0"/>
        <v>-6627083.4100000001</v>
      </c>
      <c r="G11" s="4">
        <v>46159470.592</v>
      </c>
      <c r="H11" s="5">
        <f t="shared" si="1"/>
        <v>153815097.85600001</v>
      </c>
      <c r="I11" s="10"/>
      <c r="J11" s="140"/>
      <c r="K11" s="132"/>
      <c r="L11" s="11">
        <v>32</v>
      </c>
      <c r="M11" s="1" t="s">
        <v>463</v>
      </c>
      <c r="N11" s="4">
        <v>112450792.92560001</v>
      </c>
      <c r="O11" s="4">
        <f t="shared" si="2"/>
        <v>-6627083.4100000001</v>
      </c>
      <c r="P11" s="4">
        <v>50626012.811499998</v>
      </c>
      <c r="Q11" s="5">
        <f t="shared" si="3"/>
        <v>156449722.32710001</v>
      </c>
    </row>
    <row r="12" spans="1:17" ht="24.95" customHeight="1" x14ac:dyDescent="0.2">
      <c r="A12" s="137"/>
      <c r="B12" s="132"/>
      <c r="C12" s="1">
        <v>8</v>
      </c>
      <c r="D12" s="1" t="s">
        <v>82</v>
      </c>
      <c r="E12" s="4">
        <v>111432769.10860001</v>
      </c>
      <c r="F12" s="4">
        <f>-6627083.41</f>
        <v>-6627083.4100000001</v>
      </c>
      <c r="G12" s="4">
        <v>44029826.019199997</v>
      </c>
      <c r="H12" s="5">
        <f t="shared" si="1"/>
        <v>148835511.71780002</v>
      </c>
      <c r="I12" s="10"/>
      <c r="J12" s="140"/>
      <c r="K12" s="132"/>
      <c r="L12" s="11">
        <v>33</v>
      </c>
      <c r="M12" s="1" t="s">
        <v>464</v>
      </c>
      <c r="N12" s="4">
        <v>111289294.10699999</v>
      </c>
      <c r="O12" s="4">
        <f t="shared" si="2"/>
        <v>-6627083.4100000001</v>
      </c>
      <c r="P12" s="4">
        <v>46365780.417800002</v>
      </c>
      <c r="Q12" s="5">
        <f t="shared" si="3"/>
        <v>151027991.11480001</v>
      </c>
    </row>
    <row r="13" spans="1:17" ht="24.95" customHeight="1" x14ac:dyDescent="0.2">
      <c r="A13" s="137"/>
      <c r="B13" s="132"/>
      <c r="C13" s="1">
        <v>9</v>
      </c>
      <c r="D13" s="1" t="s">
        <v>83</v>
      </c>
      <c r="E13" s="4">
        <v>120220089.2397</v>
      </c>
      <c r="F13" s="4">
        <f t="shared" ref="F13:F21" si="4">-6627083.41</f>
        <v>-6627083.4100000001</v>
      </c>
      <c r="G13" s="4">
        <v>49216223.230400003</v>
      </c>
      <c r="H13" s="5">
        <f t="shared" si="1"/>
        <v>162809229.06010002</v>
      </c>
      <c r="I13" s="10"/>
      <c r="J13" s="140"/>
      <c r="K13" s="132"/>
      <c r="L13" s="11">
        <v>34</v>
      </c>
      <c r="M13" s="1" t="s">
        <v>465</v>
      </c>
      <c r="N13" s="4">
        <v>133216103.66429999</v>
      </c>
      <c r="O13" s="4">
        <f t="shared" si="2"/>
        <v>-6627083.4100000001</v>
      </c>
      <c r="P13" s="4">
        <v>59251806.968800001</v>
      </c>
      <c r="Q13" s="5">
        <f t="shared" si="3"/>
        <v>185840827.22310001</v>
      </c>
    </row>
    <row r="14" spans="1:17" ht="24.95" customHeight="1" x14ac:dyDescent="0.2">
      <c r="A14" s="137"/>
      <c r="B14" s="132"/>
      <c r="C14" s="1">
        <v>10</v>
      </c>
      <c r="D14" s="1" t="s">
        <v>84</v>
      </c>
      <c r="E14" s="4">
        <v>121999065.06479999</v>
      </c>
      <c r="F14" s="4">
        <f t="shared" si="4"/>
        <v>-6627083.4100000001</v>
      </c>
      <c r="G14" s="4">
        <v>51051469.594300002</v>
      </c>
      <c r="H14" s="5">
        <f t="shared" si="1"/>
        <v>166423451.2491</v>
      </c>
      <c r="I14" s="10"/>
      <c r="J14" s="140"/>
      <c r="K14" s="132"/>
      <c r="L14" s="11">
        <v>35</v>
      </c>
      <c r="M14" s="1" t="s">
        <v>466</v>
      </c>
      <c r="N14" s="4">
        <v>109916125.67839999</v>
      </c>
      <c r="O14" s="4">
        <f t="shared" si="2"/>
        <v>-6627083.4100000001</v>
      </c>
      <c r="P14" s="4">
        <v>50119593.393399999</v>
      </c>
      <c r="Q14" s="5">
        <f t="shared" si="3"/>
        <v>153408635.6618</v>
      </c>
    </row>
    <row r="15" spans="1:17" ht="24.95" customHeight="1" x14ac:dyDescent="0.2">
      <c r="A15" s="137"/>
      <c r="B15" s="132"/>
      <c r="C15" s="1">
        <v>11</v>
      </c>
      <c r="D15" s="1" t="s">
        <v>85</v>
      </c>
      <c r="E15" s="4">
        <v>133415736.1806</v>
      </c>
      <c r="F15" s="4">
        <f t="shared" si="4"/>
        <v>-6627083.4100000001</v>
      </c>
      <c r="G15" s="4">
        <v>57728093.979699999</v>
      </c>
      <c r="H15" s="5">
        <f t="shared" si="1"/>
        <v>184516746.75029999</v>
      </c>
      <c r="I15" s="10"/>
      <c r="J15" s="140"/>
      <c r="K15" s="132"/>
      <c r="L15" s="11">
        <v>36</v>
      </c>
      <c r="M15" s="1" t="s">
        <v>467</v>
      </c>
      <c r="N15" s="4">
        <v>139118950.2218</v>
      </c>
      <c r="O15" s="4">
        <f t="shared" si="2"/>
        <v>-6627083.4100000001</v>
      </c>
      <c r="P15" s="4">
        <v>61968256.657899998</v>
      </c>
      <c r="Q15" s="5">
        <f t="shared" si="3"/>
        <v>194460123.46970001</v>
      </c>
    </row>
    <row r="16" spans="1:17" ht="24.95" customHeight="1" x14ac:dyDescent="0.2">
      <c r="A16" s="137"/>
      <c r="B16" s="132"/>
      <c r="C16" s="1">
        <v>12</v>
      </c>
      <c r="D16" s="1" t="s">
        <v>86</v>
      </c>
      <c r="E16" s="4">
        <v>128455636.82600001</v>
      </c>
      <c r="F16" s="4">
        <f t="shared" si="4"/>
        <v>-6627083.4100000001</v>
      </c>
      <c r="G16" s="4">
        <v>55054300.065200001</v>
      </c>
      <c r="H16" s="5">
        <f t="shared" si="1"/>
        <v>176882853.48120001</v>
      </c>
      <c r="I16" s="10"/>
      <c r="J16" s="140"/>
      <c r="K16" s="132"/>
      <c r="L16" s="11">
        <v>37</v>
      </c>
      <c r="M16" s="1" t="s">
        <v>468</v>
      </c>
      <c r="N16" s="4">
        <v>122168740.749</v>
      </c>
      <c r="O16" s="4">
        <f t="shared" si="2"/>
        <v>-6627083.4100000001</v>
      </c>
      <c r="P16" s="4">
        <v>56631778.1954</v>
      </c>
      <c r="Q16" s="5">
        <f t="shared" si="3"/>
        <v>172173435.53439999</v>
      </c>
    </row>
    <row r="17" spans="1:17" ht="24.95" customHeight="1" x14ac:dyDescent="0.2">
      <c r="A17" s="137"/>
      <c r="B17" s="132"/>
      <c r="C17" s="1">
        <v>13</v>
      </c>
      <c r="D17" s="1" t="s">
        <v>87</v>
      </c>
      <c r="E17" s="4">
        <v>98091557.706499994</v>
      </c>
      <c r="F17" s="4">
        <f t="shared" si="4"/>
        <v>-6627083.4100000001</v>
      </c>
      <c r="G17" s="4">
        <v>40694500.778800003</v>
      </c>
      <c r="H17" s="5">
        <f t="shared" si="1"/>
        <v>132158975.07530001</v>
      </c>
      <c r="I17" s="10"/>
      <c r="J17" s="140"/>
      <c r="K17" s="132"/>
      <c r="L17" s="11">
        <v>38</v>
      </c>
      <c r="M17" s="1" t="s">
        <v>469</v>
      </c>
      <c r="N17" s="4">
        <v>127037608.83319999</v>
      </c>
      <c r="O17" s="4">
        <f t="shared" si="2"/>
        <v>-6627083.4100000001</v>
      </c>
      <c r="P17" s="4">
        <v>58583672.906199999</v>
      </c>
      <c r="Q17" s="5">
        <f t="shared" si="3"/>
        <v>178994198.3294</v>
      </c>
    </row>
    <row r="18" spans="1:17" ht="24.95" customHeight="1" x14ac:dyDescent="0.2">
      <c r="A18" s="137"/>
      <c r="B18" s="132"/>
      <c r="C18" s="1">
        <v>14</v>
      </c>
      <c r="D18" s="1" t="s">
        <v>88</v>
      </c>
      <c r="E18" s="4">
        <v>92683123.670499995</v>
      </c>
      <c r="F18" s="4">
        <f t="shared" si="4"/>
        <v>-6627083.4100000001</v>
      </c>
      <c r="G18" s="4">
        <v>38205059.462899998</v>
      </c>
      <c r="H18" s="5">
        <f t="shared" si="1"/>
        <v>124261099.7234</v>
      </c>
      <c r="I18" s="10"/>
      <c r="J18" s="140"/>
      <c r="K18" s="132"/>
      <c r="L18" s="11">
        <v>39</v>
      </c>
      <c r="M18" s="1" t="s">
        <v>470</v>
      </c>
      <c r="N18" s="4">
        <v>100010804.928</v>
      </c>
      <c r="O18" s="4">
        <f t="shared" si="2"/>
        <v>-6627083.4100000001</v>
      </c>
      <c r="P18" s="4">
        <v>45626273.916500002</v>
      </c>
      <c r="Q18" s="5">
        <f t="shared" si="3"/>
        <v>139009995.43450001</v>
      </c>
    </row>
    <row r="19" spans="1:17" ht="24.95" customHeight="1" x14ac:dyDescent="0.2">
      <c r="A19" s="137"/>
      <c r="B19" s="132"/>
      <c r="C19" s="1">
        <v>15</v>
      </c>
      <c r="D19" s="1" t="s">
        <v>89</v>
      </c>
      <c r="E19" s="4">
        <v>96510279.959800005</v>
      </c>
      <c r="F19" s="4">
        <f t="shared" si="4"/>
        <v>-6627083.4100000001</v>
      </c>
      <c r="G19" s="4">
        <v>41316730.101099998</v>
      </c>
      <c r="H19" s="5">
        <f t="shared" si="1"/>
        <v>131199926.65090001</v>
      </c>
      <c r="I19" s="10"/>
      <c r="J19" s="140"/>
      <c r="K19" s="132"/>
      <c r="L19" s="11">
        <v>40</v>
      </c>
      <c r="M19" s="1" t="s">
        <v>471</v>
      </c>
      <c r="N19" s="4">
        <v>110265464.1147</v>
      </c>
      <c r="O19" s="4">
        <f t="shared" si="2"/>
        <v>-6627083.4100000001</v>
      </c>
      <c r="P19" s="4">
        <v>51908935.016999997</v>
      </c>
      <c r="Q19" s="5">
        <f t="shared" si="3"/>
        <v>155547315.72170001</v>
      </c>
    </row>
    <row r="20" spans="1:17" ht="24.95" customHeight="1" x14ac:dyDescent="0.2">
      <c r="A20" s="137"/>
      <c r="B20" s="132"/>
      <c r="C20" s="1">
        <v>16</v>
      </c>
      <c r="D20" s="1" t="s">
        <v>90</v>
      </c>
      <c r="E20" s="4">
        <v>143865705.12040001</v>
      </c>
      <c r="F20" s="4">
        <f t="shared" si="4"/>
        <v>-6627083.4100000001</v>
      </c>
      <c r="G20" s="4">
        <v>55162039.957999997</v>
      </c>
      <c r="H20" s="5">
        <f t="shared" si="1"/>
        <v>192400661.66840002</v>
      </c>
      <c r="I20" s="10"/>
      <c r="J20" s="140"/>
      <c r="K20" s="132"/>
      <c r="L20" s="11">
        <v>41</v>
      </c>
      <c r="M20" s="1" t="s">
        <v>472</v>
      </c>
      <c r="N20" s="4">
        <v>135961233.23590001</v>
      </c>
      <c r="O20" s="4">
        <f t="shared" si="2"/>
        <v>-6627083.4100000001</v>
      </c>
      <c r="P20" s="4">
        <v>59671028.341399997</v>
      </c>
      <c r="Q20" s="5">
        <f t="shared" si="3"/>
        <v>189005178.16730002</v>
      </c>
    </row>
    <row r="21" spans="1:17" ht="24.95" customHeight="1" x14ac:dyDescent="0.2">
      <c r="A21" s="137"/>
      <c r="B21" s="133"/>
      <c r="C21" s="1">
        <v>17</v>
      </c>
      <c r="D21" s="1" t="s">
        <v>91</v>
      </c>
      <c r="E21" s="4">
        <v>124308408.71080001</v>
      </c>
      <c r="F21" s="4">
        <f t="shared" si="4"/>
        <v>-6627083.4100000001</v>
      </c>
      <c r="G21" s="4">
        <v>46558569.338699996</v>
      </c>
      <c r="H21" s="5">
        <f t="shared" si="1"/>
        <v>164239894.63950002</v>
      </c>
      <c r="I21" s="10"/>
      <c r="J21" s="140"/>
      <c r="K21" s="132"/>
      <c r="L21" s="11">
        <v>42</v>
      </c>
      <c r="M21" s="1" t="s">
        <v>473</v>
      </c>
      <c r="N21" s="4">
        <v>158962024.51589999</v>
      </c>
      <c r="O21" s="4">
        <f t="shared" si="2"/>
        <v>-6627083.4100000001</v>
      </c>
      <c r="P21" s="4">
        <v>74125257.241999999</v>
      </c>
      <c r="Q21" s="5">
        <f t="shared" si="3"/>
        <v>226460198.34789997</v>
      </c>
    </row>
    <row r="22" spans="1:17" ht="24.95" customHeight="1" x14ac:dyDescent="0.2">
      <c r="A22" s="1"/>
      <c r="B22" s="134" t="s">
        <v>852</v>
      </c>
      <c r="C22" s="135"/>
      <c r="D22" s="136"/>
      <c r="E22" s="13">
        <f>SUM(E5:E21)</f>
        <v>2044931305.2590001</v>
      </c>
      <c r="F22" s="13">
        <f t="shared" ref="F22:G22" si="5">SUM(F5:F21)</f>
        <v>-112660417.96999997</v>
      </c>
      <c r="G22" s="13">
        <f t="shared" si="5"/>
        <v>841625017.63569999</v>
      </c>
      <c r="H22" s="7">
        <f t="shared" si="1"/>
        <v>2773895904.9246998</v>
      </c>
      <c r="I22" s="10"/>
      <c r="J22" s="140"/>
      <c r="K22" s="132"/>
      <c r="L22" s="11">
        <v>43</v>
      </c>
      <c r="M22" s="1" t="s">
        <v>474</v>
      </c>
      <c r="N22" s="4">
        <v>103738930.61310001</v>
      </c>
      <c r="O22" s="4">
        <f t="shared" si="2"/>
        <v>-6627083.4100000001</v>
      </c>
      <c r="P22" s="4">
        <v>48880794.237300001</v>
      </c>
      <c r="Q22" s="5">
        <f t="shared" si="3"/>
        <v>145992641.4404</v>
      </c>
    </row>
    <row r="23" spans="1:17" ht="24.95" customHeight="1" x14ac:dyDescent="0.2">
      <c r="A23" s="137">
        <v>2</v>
      </c>
      <c r="B23" s="131" t="s">
        <v>37</v>
      </c>
      <c r="C23" s="1">
        <v>1</v>
      </c>
      <c r="D23" s="1" t="s">
        <v>92</v>
      </c>
      <c r="E23" s="4">
        <v>127482329.3844</v>
      </c>
      <c r="F23" s="4">
        <f t="shared" ref="F23:F42" si="6">-6627083.41</f>
        <v>-6627083.4100000001</v>
      </c>
      <c r="G23" s="4">
        <v>52072422.090400003</v>
      </c>
      <c r="H23" s="5">
        <f t="shared" si="1"/>
        <v>172927668.06479999</v>
      </c>
      <c r="I23" s="10"/>
      <c r="J23" s="140"/>
      <c r="K23" s="133"/>
      <c r="L23" s="11">
        <v>44</v>
      </c>
      <c r="M23" s="1" t="s">
        <v>475</v>
      </c>
      <c r="N23" s="4">
        <v>121982541.5644</v>
      </c>
      <c r="O23" s="4">
        <f t="shared" si="2"/>
        <v>-6627083.4100000001</v>
      </c>
      <c r="P23" s="4">
        <v>54792025.201700002</v>
      </c>
      <c r="Q23" s="5">
        <f>N23+O23+P23</f>
        <v>170147483.35610002</v>
      </c>
    </row>
    <row r="24" spans="1:17" ht="24.95" customHeight="1" x14ac:dyDescent="0.2">
      <c r="A24" s="137"/>
      <c r="B24" s="132"/>
      <c r="C24" s="1">
        <v>2</v>
      </c>
      <c r="D24" s="1" t="s">
        <v>93</v>
      </c>
      <c r="E24" s="4">
        <v>155738454.81349999</v>
      </c>
      <c r="F24" s="4">
        <f t="shared" si="6"/>
        <v>-6627083.4100000001</v>
      </c>
      <c r="G24" s="4">
        <v>54905939.347800002</v>
      </c>
      <c r="H24" s="5">
        <f t="shared" si="1"/>
        <v>204017310.75129998</v>
      </c>
      <c r="I24" s="10"/>
      <c r="J24" s="24"/>
      <c r="K24" s="134" t="s">
        <v>870</v>
      </c>
      <c r="L24" s="135"/>
      <c r="M24" s="136"/>
      <c r="N24" s="13">
        <f>2397550701.2955+3232969955.8095</f>
        <v>5630520657.1049995</v>
      </c>
      <c r="O24" s="13">
        <f>-125914584.79-165677085.25</f>
        <v>-291591670.04000002</v>
      </c>
      <c r="P24" s="13">
        <f>1080209100.1062+1460112966.32</f>
        <v>2540322066.4261999</v>
      </c>
      <c r="Q24" s="7">
        <f>3351845216.6117+4527405836.88</f>
        <v>7879251053.4917002</v>
      </c>
    </row>
    <row r="25" spans="1:17" ht="24.95" customHeight="1" x14ac:dyDescent="0.2">
      <c r="A25" s="137"/>
      <c r="B25" s="132"/>
      <c r="C25" s="1">
        <v>3</v>
      </c>
      <c r="D25" s="1" t="s">
        <v>94</v>
      </c>
      <c r="E25" s="4">
        <v>132611338.8897</v>
      </c>
      <c r="F25" s="4">
        <f t="shared" si="6"/>
        <v>-6627083.4100000001</v>
      </c>
      <c r="G25" s="4">
        <v>50378348.523699999</v>
      </c>
      <c r="H25" s="5">
        <f t="shared" si="1"/>
        <v>176362604.0034</v>
      </c>
      <c r="I25" s="10"/>
      <c r="J25" s="128">
        <v>20</v>
      </c>
      <c r="K25" s="131" t="s">
        <v>55</v>
      </c>
      <c r="L25" s="11">
        <v>1</v>
      </c>
      <c r="M25" s="1" t="s">
        <v>476</v>
      </c>
      <c r="N25" s="4">
        <v>123952112.5185</v>
      </c>
      <c r="O25" s="4">
        <f>-6627083.41</f>
        <v>-6627083.4100000001</v>
      </c>
      <c r="P25" s="4">
        <v>49068886.383900002</v>
      </c>
      <c r="Q25" s="5">
        <f t="shared" si="3"/>
        <v>166393915.49239999</v>
      </c>
    </row>
    <row r="26" spans="1:17" ht="24.95" customHeight="1" x14ac:dyDescent="0.2">
      <c r="A26" s="137"/>
      <c r="B26" s="132"/>
      <c r="C26" s="1">
        <v>4</v>
      </c>
      <c r="D26" s="1" t="s">
        <v>95</v>
      </c>
      <c r="E26" s="4">
        <v>116103137.939</v>
      </c>
      <c r="F26" s="4">
        <f t="shared" si="6"/>
        <v>-6627083.4100000001</v>
      </c>
      <c r="G26" s="4">
        <v>46805324.765000001</v>
      </c>
      <c r="H26" s="5">
        <f t="shared" si="1"/>
        <v>156281379.294</v>
      </c>
      <c r="I26" s="10"/>
      <c r="J26" s="129"/>
      <c r="K26" s="132"/>
      <c r="L26" s="11">
        <v>2</v>
      </c>
      <c r="M26" s="1" t="s">
        <v>477</v>
      </c>
      <c r="N26" s="4">
        <v>127725385.04359999</v>
      </c>
      <c r="O26" s="4">
        <f t="shared" ref="O26:O58" si="7">-6627083.41</f>
        <v>-6627083.4100000001</v>
      </c>
      <c r="P26" s="4">
        <v>52758453.684199996</v>
      </c>
      <c r="Q26" s="5">
        <f t="shared" si="3"/>
        <v>173856755.31779999</v>
      </c>
    </row>
    <row r="27" spans="1:17" ht="24.95" customHeight="1" x14ac:dyDescent="0.2">
      <c r="A27" s="137"/>
      <c r="B27" s="132"/>
      <c r="C27" s="1">
        <v>5</v>
      </c>
      <c r="D27" s="1" t="s">
        <v>96</v>
      </c>
      <c r="E27" s="4">
        <v>114888215.516</v>
      </c>
      <c r="F27" s="4">
        <f t="shared" si="6"/>
        <v>-6627083.4100000001</v>
      </c>
      <c r="G27" s="4">
        <v>48527695.774400003</v>
      </c>
      <c r="H27" s="5">
        <f t="shared" si="1"/>
        <v>156788827.8804</v>
      </c>
      <c r="I27" s="10"/>
      <c r="J27" s="129"/>
      <c r="K27" s="132"/>
      <c r="L27" s="11">
        <v>3</v>
      </c>
      <c r="M27" s="1" t="s">
        <v>478</v>
      </c>
      <c r="N27" s="4">
        <v>138953152.3802</v>
      </c>
      <c r="O27" s="4">
        <f t="shared" si="7"/>
        <v>-6627083.4100000001</v>
      </c>
      <c r="P27" s="4">
        <v>55316018.473099999</v>
      </c>
      <c r="Q27" s="5">
        <f t="shared" si="3"/>
        <v>187642087.44330001</v>
      </c>
    </row>
    <row r="28" spans="1:17" ht="24.95" customHeight="1" x14ac:dyDescent="0.2">
      <c r="A28" s="137"/>
      <c r="B28" s="132"/>
      <c r="C28" s="1">
        <v>6</v>
      </c>
      <c r="D28" s="1" t="s">
        <v>97</v>
      </c>
      <c r="E28" s="4">
        <v>122832057.87890001</v>
      </c>
      <c r="F28" s="4">
        <f t="shared" si="6"/>
        <v>-6627083.4100000001</v>
      </c>
      <c r="G28" s="4">
        <v>51813972.114200003</v>
      </c>
      <c r="H28" s="5">
        <f t="shared" si="1"/>
        <v>168018946.58310002</v>
      </c>
      <c r="I28" s="10"/>
      <c r="J28" s="129"/>
      <c r="K28" s="132"/>
      <c r="L28" s="11">
        <v>4</v>
      </c>
      <c r="M28" s="1" t="s">
        <v>479</v>
      </c>
      <c r="N28" s="4">
        <v>130282399.6636</v>
      </c>
      <c r="O28" s="4">
        <f t="shared" si="7"/>
        <v>-6627083.4100000001</v>
      </c>
      <c r="P28" s="4">
        <v>54105202.343699999</v>
      </c>
      <c r="Q28" s="5">
        <f t="shared" si="3"/>
        <v>177760518.59729999</v>
      </c>
    </row>
    <row r="29" spans="1:17" ht="24.95" customHeight="1" x14ac:dyDescent="0.2">
      <c r="A29" s="137"/>
      <c r="B29" s="132"/>
      <c r="C29" s="1">
        <v>7</v>
      </c>
      <c r="D29" s="1" t="s">
        <v>98</v>
      </c>
      <c r="E29" s="4">
        <v>133793561.3106</v>
      </c>
      <c r="F29" s="4">
        <f t="shared" si="6"/>
        <v>-6627083.4100000001</v>
      </c>
      <c r="G29" s="4">
        <v>50906462.6479</v>
      </c>
      <c r="H29" s="5">
        <f t="shared" si="1"/>
        <v>178072940.5485</v>
      </c>
      <c r="I29" s="10"/>
      <c r="J29" s="129"/>
      <c r="K29" s="132"/>
      <c r="L29" s="11">
        <v>5</v>
      </c>
      <c r="M29" s="1" t="s">
        <v>480</v>
      </c>
      <c r="N29" s="4">
        <v>121842470.8788</v>
      </c>
      <c r="O29" s="4">
        <f t="shared" si="7"/>
        <v>-6627083.4100000001</v>
      </c>
      <c r="P29" s="4">
        <v>49381730.3332</v>
      </c>
      <c r="Q29" s="5">
        <f t="shared" si="3"/>
        <v>164597117.80200002</v>
      </c>
    </row>
    <row r="30" spans="1:17" ht="24.95" customHeight="1" x14ac:dyDescent="0.2">
      <c r="A30" s="137"/>
      <c r="B30" s="132"/>
      <c r="C30" s="1">
        <v>8</v>
      </c>
      <c r="D30" s="1" t="s">
        <v>99</v>
      </c>
      <c r="E30" s="4">
        <v>139959226.09819999</v>
      </c>
      <c r="F30" s="4">
        <f t="shared" si="6"/>
        <v>-6627083.4100000001</v>
      </c>
      <c r="G30" s="4">
        <v>50838024.7588</v>
      </c>
      <c r="H30" s="5">
        <f t="shared" si="1"/>
        <v>184170167.447</v>
      </c>
      <c r="I30" s="10"/>
      <c r="J30" s="129"/>
      <c r="K30" s="132"/>
      <c r="L30" s="11">
        <v>6</v>
      </c>
      <c r="M30" s="1" t="s">
        <v>481</v>
      </c>
      <c r="N30" s="4">
        <v>113969585.8284</v>
      </c>
      <c r="O30" s="4">
        <f t="shared" si="7"/>
        <v>-6627083.4100000001</v>
      </c>
      <c r="P30" s="4">
        <v>47836585.159100004</v>
      </c>
      <c r="Q30" s="5">
        <f t="shared" si="3"/>
        <v>155179087.57750002</v>
      </c>
    </row>
    <row r="31" spans="1:17" ht="24.95" customHeight="1" x14ac:dyDescent="0.2">
      <c r="A31" s="137"/>
      <c r="B31" s="132"/>
      <c r="C31" s="1">
        <v>9</v>
      </c>
      <c r="D31" s="1" t="s">
        <v>829</v>
      </c>
      <c r="E31" s="4">
        <v>121687583.462</v>
      </c>
      <c r="F31" s="4">
        <f t="shared" si="6"/>
        <v>-6627083.4100000001</v>
      </c>
      <c r="G31" s="4">
        <v>53958499.045699999</v>
      </c>
      <c r="H31" s="5">
        <f t="shared" si="1"/>
        <v>169018999.0977</v>
      </c>
      <c r="I31" s="10"/>
      <c r="J31" s="129"/>
      <c r="K31" s="132"/>
      <c r="L31" s="11">
        <v>7</v>
      </c>
      <c r="M31" s="1" t="s">
        <v>482</v>
      </c>
      <c r="N31" s="4">
        <v>114342554.9929</v>
      </c>
      <c r="O31" s="4">
        <f t="shared" si="7"/>
        <v>-6627083.4100000001</v>
      </c>
      <c r="P31" s="4">
        <v>45329431.7403</v>
      </c>
      <c r="Q31" s="5">
        <f t="shared" si="3"/>
        <v>153044903.32319999</v>
      </c>
    </row>
    <row r="32" spans="1:17" ht="24.95" customHeight="1" x14ac:dyDescent="0.2">
      <c r="A32" s="137"/>
      <c r="B32" s="132"/>
      <c r="C32" s="1">
        <v>10</v>
      </c>
      <c r="D32" s="1" t="s">
        <v>100</v>
      </c>
      <c r="E32" s="4">
        <v>108955227.96430001</v>
      </c>
      <c r="F32" s="4">
        <f t="shared" si="6"/>
        <v>-6627083.4100000001</v>
      </c>
      <c r="G32" s="4">
        <v>45003511.305600002</v>
      </c>
      <c r="H32" s="5">
        <f t="shared" si="1"/>
        <v>147331655.8599</v>
      </c>
      <c r="I32" s="10"/>
      <c r="J32" s="129"/>
      <c r="K32" s="132"/>
      <c r="L32" s="11">
        <v>8</v>
      </c>
      <c r="M32" s="1" t="s">
        <v>483</v>
      </c>
      <c r="N32" s="4">
        <v>122426557.4146</v>
      </c>
      <c r="O32" s="4">
        <f t="shared" si="7"/>
        <v>-6627083.4100000001</v>
      </c>
      <c r="P32" s="4">
        <v>48688233.377599999</v>
      </c>
      <c r="Q32" s="5">
        <f t="shared" si="3"/>
        <v>164487707.3822</v>
      </c>
    </row>
    <row r="33" spans="1:17" ht="24.95" customHeight="1" x14ac:dyDescent="0.2">
      <c r="A33" s="137"/>
      <c r="B33" s="132"/>
      <c r="C33" s="1">
        <v>11</v>
      </c>
      <c r="D33" s="1" t="s">
        <v>101</v>
      </c>
      <c r="E33" s="4">
        <v>110722873.9331</v>
      </c>
      <c r="F33" s="4">
        <f t="shared" si="6"/>
        <v>-6627083.4100000001</v>
      </c>
      <c r="G33" s="4">
        <v>47311744.1831</v>
      </c>
      <c r="H33" s="5">
        <f t="shared" si="1"/>
        <v>151407534.7062</v>
      </c>
      <c r="I33" s="10"/>
      <c r="J33" s="129"/>
      <c r="K33" s="132"/>
      <c r="L33" s="11">
        <v>9</v>
      </c>
      <c r="M33" s="1" t="s">
        <v>484</v>
      </c>
      <c r="N33" s="4">
        <v>114830290.1129</v>
      </c>
      <c r="O33" s="4">
        <f t="shared" si="7"/>
        <v>-6627083.4100000001</v>
      </c>
      <c r="P33" s="4">
        <v>46588353.522200003</v>
      </c>
      <c r="Q33" s="5">
        <f t="shared" si="3"/>
        <v>154791560.22510001</v>
      </c>
    </row>
    <row r="34" spans="1:17" ht="24.95" customHeight="1" x14ac:dyDescent="0.2">
      <c r="A34" s="137"/>
      <c r="B34" s="132"/>
      <c r="C34" s="1">
        <v>12</v>
      </c>
      <c r="D34" s="1" t="s">
        <v>102</v>
      </c>
      <c r="E34" s="4">
        <v>108404821.53479999</v>
      </c>
      <c r="F34" s="4">
        <f t="shared" si="6"/>
        <v>-6627083.4100000001</v>
      </c>
      <c r="G34" s="4">
        <v>44837080.420699999</v>
      </c>
      <c r="H34" s="5">
        <f t="shared" si="1"/>
        <v>146614818.54549998</v>
      </c>
      <c r="I34" s="10"/>
      <c r="J34" s="129"/>
      <c r="K34" s="132"/>
      <c r="L34" s="11">
        <v>10</v>
      </c>
      <c r="M34" s="1" t="s">
        <v>485</v>
      </c>
      <c r="N34" s="4">
        <v>138450140.0821</v>
      </c>
      <c r="O34" s="4">
        <f t="shared" si="7"/>
        <v>-6627083.4100000001</v>
      </c>
      <c r="P34" s="4">
        <v>56441942.274499997</v>
      </c>
      <c r="Q34" s="5">
        <f t="shared" si="3"/>
        <v>188264998.94660002</v>
      </c>
    </row>
    <row r="35" spans="1:17" ht="24.95" customHeight="1" x14ac:dyDescent="0.2">
      <c r="A35" s="137"/>
      <c r="B35" s="132"/>
      <c r="C35" s="1">
        <v>13</v>
      </c>
      <c r="D35" s="1" t="s">
        <v>103</v>
      </c>
      <c r="E35" s="4">
        <v>125697721.1416</v>
      </c>
      <c r="F35" s="4">
        <f t="shared" si="6"/>
        <v>-6627083.4100000001</v>
      </c>
      <c r="G35" s="4">
        <v>49229891.5735</v>
      </c>
      <c r="H35" s="5">
        <f t="shared" si="1"/>
        <v>168300529.30509999</v>
      </c>
      <c r="I35" s="10"/>
      <c r="J35" s="129"/>
      <c r="K35" s="132"/>
      <c r="L35" s="11">
        <v>11</v>
      </c>
      <c r="M35" s="1" t="s">
        <v>486</v>
      </c>
      <c r="N35" s="4">
        <v>114265269.0332</v>
      </c>
      <c r="O35" s="4">
        <f t="shared" si="7"/>
        <v>-6627083.4100000001</v>
      </c>
      <c r="P35" s="4">
        <v>45993059.173100002</v>
      </c>
      <c r="Q35" s="5">
        <f t="shared" si="3"/>
        <v>153631244.79629999</v>
      </c>
    </row>
    <row r="36" spans="1:17" ht="24.95" customHeight="1" x14ac:dyDescent="0.2">
      <c r="A36" s="137"/>
      <c r="B36" s="132"/>
      <c r="C36" s="1">
        <v>14</v>
      </c>
      <c r="D36" s="1" t="s">
        <v>104</v>
      </c>
      <c r="E36" s="4">
        <v>121856496.417</v>
      </c>
      <c r="F36" s="4">
        <f t="shared" si="6"/>
        <v>-6627083.4100000001</v>
      </c>
      <c r="G36" s="4">
        <v>49457633.584100001</v>
      </c>
      <c r="H36" s="5">
        <f t="shared" si="1"/>
        <v>164687046.59110001</v>
      </c>
      <c r="I36" s="10"/>
      <c r="J36" s="129"/>
      <c r="K36" s="132"/>
      <c r="L36" s="11">
        <v>12</v>
      </c>
      <c r="M36" s="1" t="s">
        <v>487</v>
      </c>
      <c r="N36" s="4">
        <v>126911227.4465</v>
      </c>
      <c r="O36" s="4">
        <f t="shared" si="7"/>
        <v>-6627083.4100000001</v>
      </c>
      <c r="P36" s="4">
        <v>51196434.8499</v>
      </c>
      <c r="Q36" s="5">
        <f t="shared" si="3"/>
        <v>171480578.88640001</v>
      </c>
    </row>
    <row r="37" spans="1:17" ht="24.95" customHeight="1" x14ac:dyDescent="0.2">
      <c r="A37" s="137"/>
      <c r="B37" s="132"/>
      <c r="C37" s="1">
        <v>15</v>
      </c>
      <c r="D37" s="1" t="s">
        <v>105</v>
      </c>
      <c r="E37" s="4">
        <v>116280417.36669999</v>
      </c>
      <c r="F37" s="4">
        <f t="shared" si="6"/>
        <v>-6627083.4100000001</v>
      </c>
      <c r="G37" s="4">
        <v>49014306.982600003</v>
      </c>
      <c r="H37" s="5">
        <f t="shared" si="1"/>
        <v>158667640.9393</v>
      </c>
      <c r="I37" s="10"/>
      <c r="J37" s="129"/>
      <c r="K37" s="132"/>
      <c r="L37" s="11">
        <v>13</v>
      </c>
      <c r="M37" s="1" t="s">
        <v>488</v>
      </c>
      <c r="N37" s="4">
        <v>138304466.7272</v>
      </c>
      <c r="O37" s="4">
        <f t="shared" si="7"/>
        <v>-6627083.4100000001</v>
      </c>
      <c r="P37" s="4">
        <v>53959522.916699998</v>
      </c>
      <c r="Q37" s="5">
        <f t="shared" si="3"/>
        <v>185636906.23390001</v>
      </c>
    </row>
    <row r="38" spans="1:17" ht="24.95" customHeight="1" x14ac:dyDescent="0.2">
      <c r="A38" s="137"/>
      <c r="B38" s="132"/>
      <c r="C38" s="1">
        <v>16</v>
      </c>
      <c r="D38" s="1" t="s">
        <v>106</v>
      </c>
      <c r="E38" s="4">
        <v>108329741.16060001</v>
      </c>
      <c r="F38" s="4">
        <f t="shared" si="6"/>
        <v>-6627083.4100000001</v>
      </c>
      <c r="G38" s="4">
        <v>46694440.711999997</v>
      </c>
      <c r="H38" s="5">
        <f t="shared" si="1"/>
        <v>148397098.46259999</v>
      </c>
      <c r="I38" s="10"/>
      <c r="J38" s="129"/>
      <c r="K38" s="132"/>
      <c r="L38" s="11">
        <v>14</v>
      </c>
      <c r="M38" s="1" t="s">
        <v>489</v>
      </c>
      <c r="N38" s="4">
        <v>137981082.35370001</v>
      </c>
      <c r="O38" s="4">
        <f t="shared" si="7"/>
        <v>-6627083.4100000001</v>
      </c>
      <c r="P38" s="4">
        <v>57055053.531999998</v>
      </c>
      <c r="Q38" s="5">
        <f t="shared" si="3"/>
        <v>188409052.47570002</v>
      </c>
    </row>
    <row r="39" spans="1:17" ht="24.95" customHeight="1" x14ac:dyDescent="0.2">
      <c r="A39" s="137"/>
      <c r="B39" s="132"/>
      <c r="C39" s="1">
        <v>17</v>
      </c>
      <c r="D39" s="1" t="s">
        <v>107</v>
      </c>
      <c r="E39" s="4">
        <v>102951929.4014</v>
      </c>
      <c r="F39" s="4">
        <f t="shared" si="6"/>
        <v>-6627083.4100000001</v>
      </c>
      <c r="G39" s="4">
        <v>42689409.3288</v>
      </c>
      <c r="H39" s="5">
        <f t="shared" si="1"/>
        <v>139014255.3202</v>
      </c>
      <c r="I39" s="10"/>
      <c r="J39" s="129"/>
      <c r="K39" s="132"/>
      <c r="L39" s="11">
        <v>15</v>
      </c>
      <c r="M39" s="1" t="s">
        <v>490</v>
      </c>
      <c r="N39" s="4">
        <v>120492724.1893</v>
      </c>
      <c r="O39" s="4">
        <f t="shared" si="7"/>
        <v>-6627083.4100000001</v>
      </c>
      <c r="P39" s="4">
        <v>51205028.887999997</v>
      </c>
      <c r="Q39" s="5">
        <f t="shared" si="3"/>
        <v>165070669.66729999</v>
      </c>
    </row>
    <row r="40" spans="1:17" ht="24.95" customHeight="1" x14ac:dyDescent="0.2">
      <c r="A40" s="137"/>
      <c r="B40" s="132"/>
      <c r="C40" s="1">
        <v>18</v>
      </c>
      <c r="D40" s="1" t="s">
        <v>108</v>
      </c>
      <c r="E40" s="4">
        <v>116627587.36390001</v>
      </c>
      <c r="F40" s="4">
        <f t="shared" si="6"/>
        <v>-6627083.4100000001</v>
      </c>
      <c r="G40" s="4">
        <v>48804381.8803</v>
      </c>
      <c r="H40" s="5">
        <f t="shared" si="1"/>
        <v>158804885.83420002</v>
      </c>
      <c r="I40" s="10"/>
      <c r="J40" s="129"/>
      <c r="K40" s="132"/>
      <c r="L40" s="11">
        <v>16</v>
      </c>
      <c r="M40" s="1" t="s">
        <v>491</v>
      </c>
      <c r="N40" s="4">
        <v>135744127.16350001</v>
      </c>
      <c r="O40" s="4">
        <f t="shared" si="7"/>
        <v>-6627083.4100000001</v>
      </c>
      <c r="P40" s="4">
        <v>51204504.861299999</v>
      </c>
      <c r="Q40" s="5">
        <f t="shared" si="3"/>
        <v>180321548.61480001</v>
      </c>
    </row>
    <row r="41" spans="1:17" ht="24.95" customHeight="1" x14ac:dyDescent="0.2">
      <c r="A41" s="137"/>
      <c r="B41" s="132"/>
      <c r="C41" s="1">
        <v>19</v>
      </c>
      <c r="D41" s="1" t="s">
        <v>109</v>
      </c>
      <c r="E41" s="4">
        <v>146801232.7279</v>
      </c>
      <c r="F41" s="4">
        <f t="shared" si="6"/>
        <v>-6627083.4100000001</v>
      </c>
      <c r="G41" s="4">
        <v>53376829.3913</v>
      </c>
      <c r="H41" s="5">
        <f t="shared" si="1"/>
        <v>193550978.70919999</v>
      </c>
      <c r="I41" s="10"/>
      <c r="J41" s="129"/>
      <c r="K41" s="132"/>
      <c r="L41" s="11">
        <v>17</v>
      </c>
      <c r="M41" s="1" t="s">
        <v>492</v>
      </c>
      <c r="N41" s="4">
        <v>140126786.03220001</v>
      </c>
      <c r="O41" s="4">
        <f t="shared" si="7"/>
        <v>-6627083.4100000001</v>
      </c>
      <c r="P41" s="4">
        <v>54677334.711900003</v>
      </c>
      <c r="Q41" s="5">
        <f t="shared" si="3"/>
        <v>188177037.33410001</v>
      </c>
    </row>
    <row r="42" spans="1:17" ht="24.95" customHeight="1" x14ac:dyDescent="0.2">
      <c r="A42" s="137"/>
      <c r="B42" s="132"/>
      <c r="C42" s="1">
        <v>20</v>
      </c>
      <c r="D42" s="1" t="s">
        <v>110</v>
      </c>
      <c r="E42" s="4">
        <v>125776486.79719999</v>
      </c>
      <c r="F42" s="4">
        <f t="shared" si="6"/>
        <v>-6627083.4100000001</v>
      </c>
      <c r="G42" s="4">
        <v>38635224.239699997</v>
      </c>
      <c r="H42" s="5">
        <f t="shared" si="1"/>
        <v>157784627.62689999</v>
      </c>
      <c r="I42" s="10"/>
      <c r="J42" s="129"/>
      <c r="K42" s="132"/>
      <c r="L42" s="11">
        <v>18</v>
      </c>
      <c r="M42" s="1" t="s">
        <v>493</v>
      </c>
      <c r="N42" s="4">
        <v>134139859.8756</v>
      </c>
      <c r="O42" s="4">
        <f t="shared" si="7"/>
        <v>-6627083.4100000001</v>
      </c>
      <c r="P42" s="4">
        <v>52740217.554499999</v>
      </c>
      <c r="Q42" s="5">
        <f t="shared" si="3"/>
        <v>180252994.0201</v>
      </c>
    </row>
    <row r="43" spans="1:17" ht="24.95" customHeight="1" x14ac:dyDescent="0.2">
      <c r="A43" s="137"/>
      <c r="B43" s="132"/>
      <c r="C43" s="14">
        <v>21</v>
      </c>
      <c r="D43" s="14" t="s">
        <v>830</v>
      </c>
      <c r="E43" s="4">
        <v>121886905.02150001</v>
      </c>
      <c r="F43" s="4">
        <f>-6627083.41</f>
        <v>-6627083.4100000001</v>
      </c>
      <c r="G43" s="4">
        <v>53577007.596699998</v>
      </c>
      <c r="H43" s="5">
        <f t="shared" si="1"/>
        <v>168836829.20820001</v>
      </c>
      <c r="I43" s="10"/>
      <c r="J43" s="129"/>
      <c r="K43" s="132"/>
      <c r="L43" s="11">
        <v>19</v>
      </c>
      <c r="M43" s="1" t="s">
        <v>494</v>
      </c>
      <c r="N43" s="4">
        <v>147099656.3389</v>
      </c>
      <c r="O43" s="4">
        <f t="shared" si="7"/>
        <v>-6627083.4100000001</v>
      </c>
      <c r="P43" s="4">
        <v>59168767.692599997</v>
      </c>
      <c r="Q43" s="5">
        <f t="shared" si="3"/>
        <v>199641340.62150002</v>
      </c>
    </row>
    <row r="44" spans="1:17" ht="24.95" customHeight="1" x14ac:dyDescent="0.2">
      <c r="A44" s="1"/>
      <c r="B44" s="138" t="s">
        <v>853</v>
      </c>
      <c r="C44" s="138"/>
      <c r="D44" s="138"/>
      <c r="E44" s="13">
        <f>SUM(E23:E43)</f>
        <v>2579387346.1223001</v>
      </c>
      <c r="F44" s="13">
        <f t="shared" ref="F44:G44" si="8">SUM(F23:F43)</f>
        <v>-139168751.60999995</v>
      </c>
      <c r="G44" s="13">
        <f t="shared" si="8"/>
        <v>1028838150.2662998</v>
      </c>
      <c r="H44" s="5">
        <f t="shared" si="1"/>
        <v>3469056744.7785997</v>
      </c>
      <c r="I44" s="10"/>
      <c r="J44" s="129"/>
      <c r="K44" s="132"/>
      <c r="L44" s="11">
        <v>20</v>
      </c>
      <c r="M44" s="1" t="s">
        <v>495</v>
      </c>
      <c r="N44" s="4">
        <v>117138764.9139</v>
      </c>
      <c r="O44" s="4">
        <f t="shared" si="7"/>
        <v>-6627083.4100000001</v>
      </c>
      <c r="P44" s="4">
        <v>49285099.8068</v>
      </c>
      <c r="Q44" s="5">
        <f t="shared" si="3"/>
        <v>159796781.3107</v>
      </c>
    </row>
    <row r="45" spans="1:17" ht="24.95" customHeight="1" x14ac:dyDescent="0.2">
      <c r="A45" s="137">
        <v>3</v>
      </c>
      <c r="B45" s="131" t="s">
        <v>38</v>
      </c>
      <c r="C45" s="15">
        <v>1</v>
      </c>
      <c r="D45" s="15" t="s">
        <v>111</v>
      </c>
      <c r="E45" s="4">
        <v>117040243.1855</v>
      </c>
      <c r="F45" s="4">
        <f t="shared" ref="F45:F74" si="9">-6627083.41</f>
        <v>-6627083.4100000001</v>
      </c>
      <c r="G45" s="4">
        <v>46874480.763800003</v>
      </c>
      <c r="H45" s="5">
        <f t="shared" si="1"/>
        <v>157287640.53929999</v>
      </c>
      <c r="I45" s="10"/>
      <c r="J45" s="129"/>
      <c r="K45" s="132"/>
      <c r="L45" s="11">
        <v>21</v>
      </c>
      <c r="M45" s="1" t="s">
        <v>55</v>
      </c>
      <c r="N45" s="4">
        <v>161331037.64590001</v>
      </c>
      <c r="O45" s="4">
        <f t="shared" si="7"/>
        <v>-6627083.4100000001</v>
      </c>
      <c r="P45" s="4">
        <v>66790212.2465</v>
      </c>
      <c r="Q45" s="5">
        <f t="shared" si="3"/>
        <v>221494166.4824</v>
      </c>
    </row>
    <row r="46" spans="1:17" ht="24.95" customHeight="1" x14ac:dyDescent="0.2">
      <c r="A46" s="137"/>
      <c r="B46" s="132"/>
      <c r="C46" s="1">
        <v>2</v>
      </c>
      <c r="D46" s="1" t="s">
        <v>112</v>
      </c>
      <c r="E46" s="4">
        <v>91384843.924899995</v>
      </c>
      <c r="F46" s="4">
        <f t="shared" si="9"/>
        <v>-6627083.4100000001</v>
      </c>
      <c r="G46" s="4">
        <v>38642335.475400001</v>
      </c>
      <c r="H46" s="5">
        <f t="shared" si="1"/>
        <v>123400095.9903</v>
      </c>
      <c r="I46" s="10"/>
      <c r="J46" s="129"/>
      <c r="K46" s="132"/>
      <c r="L46" s="11">
        <v>22</v>
      </c>
      <c r="M46" s="1" t="s">
        <v>496</v>
      </c>
      <c r="N46" s="4">
        <v>113519452.42380001</v>
      </c>
      <c r="O46" s="4">
        <f t="shared" si="7"/>
        <v>-6627083.4100000001</v>
      </c>
      <c r="P46" s="4">
        <v>45737124.5251</v>
      </c>
      <c r="Q46" s="5">
        <f t="shared" si="3"/>
        <v>152629493.53890002</v>
      </c>
    </row>
    <row r="47" spans="1:17" ht="24.95" customHeight="1" x14ac:dyDescent="0.2">
      <c r="A47" s="137"/>
      <c r="B47" s="132"/>
      <c r="C47" s="1">
        <v>3</v>
      </c>
      <c r="D47" s="1" t="s">
        <v>113</v>
      </c>
      <c r="E47" s="4">
        <v>120653882.97840001</v>
      </c>
      <c r="F47" s="4">
        <f t="shared" si="9"/>
        <v>-6627083.4100000001</v>
      </c>
      <c r="G47" s="4">
        <v>50382001.1831</v>
      </c>
      <c r="H47" s="5">
        <f t="shared" si="1"/>
        <v>164408800.75150001</v>
      </c>
      <c r="I47" s="10"/>
      <c r="J47" s="129"/>
      <c r="K47" s="132"/>
      <c r="L47" s="11">
        <v>23</v>
      </c>
      <c r="M47" s="1" t="s">
        <v>497</v>
      </c>
      <c r="N47" s="4">
        <v>107245789.905</v>
      </c>
      <c r="O47" s="4">
        <f t="shared" si="7"/>
        <v>-6627083.4100000001</v>
      </c>
      <c r="P47" s="4">
        <v>43817719.470700003</v>
      </c>
      <c r="Q47" s="5">
        <f t="shared" si="3"/>
        <v>144436425.9657</v>
      </c>
    </row>
    <row r="48" spans="1:17" ht="24.95" customHeight="1" x14ac:dyDescent="0.2">
      <c r="A48" s="137"/>
      <c r="B48" s="132"/>
      <c r="C48" s="1">
        <v>4</v>
      </c>
      <c r="D48" s="1" t="s">
        <v>114</v>
      </c>
      <c r="E48" s="4">
        <v>92494905.555500001</v>
      </c>
      <c r="F48" s="4">
        <f t="shared" si="9"/>
        <v>-6627083.4100000001</v>
      </c>
      <c r="G48" s="4">
        <v>40115060.157300003</v>
      </c>
      <c r="H48" s="5">
        <f t="shared" si="1"/>
        <v>125982882.3028</v>
      </c>
      <c r="I48" s="10"/>
      <c r="J48" s="129"/>
      <c r="K48" s="132"/>
      <c r="L48" s="11">
        <v>24</v>
      </c>
      <c r="M48" s="1" t="s">
        <v>498</v>
      </c>
      <c r="N48" s="4">
        <v>130462895.92460001</v>
      </c>
      <c r="O48" s="4">
        <f t="shared" si="7"/>
        <v>-6627083.4100000001</v>
      </c>
      <c r="P48" s="4">
        <v>54498536.796499997</v>
      </c>
      <c r="Q48" s="5">
        <f t="shared" si="3"/>
        <v>178334349.31110001</v>
      </c>
    </row>
    <row r="49" spans="1:17" ht="24.95" customHeight="1" x14ac:dyDescent="0.2">
      <c r="A49" s="137"/>
      <c r="B49" s="132"/>
      <c r="C49" s="1">
        <v>5</v>
      </c>
      <c r="D49" s="1" t="s">
        <v>115</v>
      </c>
      <c r="E49" s="4">
        <v>124297964.9162</v>
      </c>
      <c r="F49" s="4">
        <f t="shared" si="9"/>
        <v>-6627083.4100000001</v>
      </c>
      <c r="G49" s="4">
        <v>52489741.439199999</v>
      </c>
      <c r="H49" s="5">
        <f t="shared" si="1"/>
        <v>170160622.9454</v>
      </c>
      <c r="I49" s="10"/>
      <c r="J49" s="129"/>
      <c r="K49" s="132"/>
      <c r="L49" s="11">
        <v>25</v>
      </c>
      <c r="M49" s="1" t="s">
        <v>499</v>
      </c>
      <c r="N49" s="4">
        <v>129826247.81290001</v>
      </c>
      <c r="O49" s="4">
        <f t="shared" si="7"/>
        <v>-6627083.4100000001</v>
      </c>
      <c r="P49" s="4">
        <v>52585000.841300003</v>
      </c>
      <c r="Q49" s="5">
        <f t="shared" si="3"/>
        <v>175784165.24420002</v>
      </c>
    </row>
    <row r="50" spans="1:17" ht="24.95" customHeight="1" x14ac:dyDescent="0.2">
      <c r="A50" s="137"/>
      <c r="B50" s="132"/>
      <c r="C50" s="1">
        <v>6</v>
      </c>
      <c r="D50" s="1" t="s">
        <v>116</v>
      </c>
      <c r="E50" s="4">
        <v>108339678.21359999</v>
      </c>
      <c r="F50" s="4">
        <f t="shared" si="9"/>
        <v>-6627083.4100000001</v>
      </c>
      <c r="G50" s="4">
        <v>43345475.249300003</v>
      </c>
      <c r="H50" s="5">
        <f t="shared" si="1"/>
        <v>145058070.05290002</v>
      </c>
      <c r="I50" s="10"/>
      <c r="J50" s="129"/>
      <c r="K50" s="132"/>
      <c r="L50" s="11">
        <v>26</v>
      </c>
      <c r="M50" s="1" t="s">
        <v>500</v>
      </c>
      <c r="N50" s="4">
        <v>123149525.8979</v>
      </c>
      <c r="O50" s="4">
        <f t="shared" si="7"/>
        <v>-6627083.4100000001</v>
      </c>
      <c r="P50" s="4">
        <v>51960989.828100003</v>
      </c>
      <c r="Q50" s="5">
        <f t="shared" si="3"/>
        <v>168483432.31600001</v>
      </c>
    </row>
    <row r="51" spans="1:17" ht="24.95" customHeight="1" x14ac:dyDescent="0.2">
      <c r="A51" s="137"/>
      <c r="B51" s="132"/>
      <c r="C51" s="1">
        <v>7</v>
      </c>
      <c r="D51" s="1" t="s">
        <v>117</v>
      </c>
      <c r="E51" s="4">
        <v>122876064.06990001</v>
      </c>
      <c r="F51" s="4">
        <f t="shared" si="9"/>
        <v>-6627083.4100000001</v>
      </c>
      <c r="G51" s="4">
        <v>50038973.2949</v>
      </c>
      <c r="H51" s="5">
        <f t="shared" si="1"/>
        <v>166287953.95480001</v>
      </c>
      <c r="I51" s="10"/>
      <c r="J51" s="129"/>
      <c r="K51" s="132"/>
      <c r="L51" s="11">
        <v>27</v>
      </c>
      <c r="M51" s="1" t="s">
        <v>501</v>
      </c>
      <c r="N51" s="4">
        <v>125735945.87989999</v>
      </c>
      <c r="O51" s="4">
        <f t="shared" si="7"/>
        <v>-6627083.4100000001</v>
      </c>
      <c r="P51" s="4">
        <v>51559375.753200002</v>
      </c>
      <c r="Q51" s="5">
        <f t="shared" si="3"/>
        <v>170668238.22310001</v>
      </c>
    </row>
    <row r="52" spans="1:17" ht="24.95" customHeight="1" x14ac:dyDescent="0.2">
      <c r="A52" s="137"/>
      <c r="B52" s="132"/>
      <c r="C52" s="1">
        <v>8</v>
      </c>
      <c r="D52" s="1" t="s">
        <v>118</v>
      </c>
      <c r="E52" s="4">
        <v>98454330.623600006</v>
      </c>
      <c r="F52" s="4">
        <f t="shared" si="9"/>
        <v>-6627083.4100000001</v>
      </c>
      <c r="G52" s="4">
        <v>40197332.3517</v>
      </c>
      <c r="H52" s="5">
        <f t="shared" si="1"/>
        <v>132024579.56530002</v>
      </c>
      <c r="I52" s="10"/>
      <c r="J52" s="129"/>
      <c r="K52" s="132"/>
      <c r="L52" s="11">
        <v>28</v>
      </c>
      <c r="M52" s="1" t="s">
        <v>502</v>
      </c>
      <c r="N52" s="4">
        <v>105909220.6107</v>
      </c>
      <c r="O52" s="4">
        <f t="shared" si="7"/>
        <v>-6627083.4100000001</v>
      </c>
      <c r="P52" s="4">
        <v>45500683.670999996</v>
      </c>
      <c r="Q52" s="5">
        <f t="shared" si="3"/>
        <v>144782820.87169999</v>
      </c>
    </row>
    <row r="53" spans="1:17" ht="24.95" customHeight="1" x14ac:dyDescent="0.2">
      <c r="A53" s="137"/>
      <c r="B53" s="132"/>
      <c r="C53" s="1">
        <v>9</v>
      </c>
      <c r="D53" s="1" t="s">
        <v>119</v>
      </c>
      <c r="E53" s="4">
        <v>114259657.2809</v>
      </c>
      <c r="F53" s="4">
        <f t="shared" si="9"/>
        <v>-6627083.4100000001</v>
      </c>
      <c r="G53" s="4">
        <v>46666022.936300002</v>
      </c>
      <c r="H53" s="5">
        <f t="shared" si="1"/>
        <v>154298596.80720001</v>
      </c>
      <c r="I53" s="10"/>
      <c r="J53" s="129"/>
      <c r="K53" s="132"/>
      <c r="L53" s="11">
        <v>29</v>
      </c>
      <c r="M53" s="1" t="s">
        <v>503</v>
      </c>
      <c r="N53" s="4">
        <v>126727083.06999999</v>
      </c>
      <c r="O53" s="4">
        <f t="shared" si="7"/>
        <v>-6627083.4100000001</v>
      </c>
      <c r="P53" s="4">
        <v>51410552.165899999</v>
      </c>
      <c r="Q53" s="5">
        <f t="shared" si="3"/>
        <v>171510551.82589999</v>
      </c>
    </row>
    <row r="54" spans="1:17" ht="24.95" customHeight="1" x14ac:dyDescent="0.2">
      <c r="A54" s="137"/>
      <c r="B54" s="132"/>
      <c r="C54" s="1">
        <v>10</v>
      </c>
      <c r="D54" s="1" t="s">
        <v>120</v>
      </c>
      <c r="E54" s="4">
        <v>124309217.4869</v>
      </c>
      <c r="F54" s="4">
        <f t="shared" si="9"/>
        <v>-6627083.4100000001</v>
      </c>
      <c r="G54" s="4">
        <v>52172390.860100001</v>
      </c>
      <c r="H54" s="5">
        <f t="shared" si="1"/>
        <v>169854524.93700001</v>
      </c>
      <c r="I54" s="10"/>
      <c r="J54" s="129"/>
      <c r="K54" s="132"/>
      <c r="L54" s="11">
        <v>30</v>
      </c>
      <c r="M54" s="1" t="s">
        <v>504</v>
      </c>
      <c r="N54" s="4">
        <v>114315456.524</v>
      </c>
      <c r="O54" s="4">
        <f t="shared" si="7"/>
        <v>-6627083.4100000001</v>
      </c>
      <c r="P54" s="4">
        <v>49527200.149499997</v>
      </c>
      <c r="Q54" s="5">
        <f t="shared" si="3"/>
        <v>157215573.26350001</v>
      </c>
    </row>
    <row r="55" spans="1:17" ht="24.95" customHeight="1" x14ac:dyDescent="0.2">
      <c r="A55" s="137"/>
      <c r="B55" s="132"/>
      <c r="C55" s="1">
        <v>11</v>
      </c>
      <c r="D55" s="1" t="s">
        <v>121</v>
      </c>
      <c r="E55" s="4">
        <v>95671815.984099999</v>
      </c>
      <c r="F55" s="4">
        <f t="shared" si="9"/>
        <v>-6627083.4100000001</v>
      </c>
      <c r="G55" s="4">
        <v>39941502.509099998</v>
      </c>
      <c r="H55" s="5">
        <f t="shared" si="1"/>
        <v>128986235.08320001</v>
      </c>
      <c r="I55" s="10"/>
      <c r="J55" s="129"/>
      <c r="K55" s="132"/>
      <c r="L55" s="11">
        <v>31</v>
      </c>
      <c r="M55" s="1" t="s">
        <v>505</v>
      </c>
      <c r="N55" s="4">
        <v>118440833.9922</v>
      </c>
      <c r="O55" s="4">
        <f t="shared" si="7"/>
        <v>-6627083.4100000001</v>
      </c>
      <c r="P55" s="4">
        <v>47672774.407799996</v>
      </c>
      <c r="Q55" s="5">
        <f t="shared" si="3"/>
        <v>159486524.99000001</v>
      </c>
    </row>
    <row r="56" spans="1:17" ht="24.95" customHeight="1" x14ac:dyDescent="0.2">
      <c r="A56" s="137"/>
      <c r="B56" s="132"/>
      <c r="C56" s="1">
        <v>12</v>
      </c>
      <c r="D56" s="1" t="s">
        <v>122</v>
      </c>
      <c r="E56" s="4">
        <v>113162566.7017</v>
      </c>
      <c r="F56" s="4">
        <f t="shared" si="9"/>
        <v>-6627083.4100000001</v>
      </c>
      <c r="G56" s="4">
        <v>46121349.568000004</v>
      </c>
      <c r="H56" s="5">
        <f t="shared" si="1"/>
        <v>152656832.85970002</v>
      </c>
      <c r="I56" s="10"/>
      <c r="J56" s="129"/>
      <c r="K56" s="132"/>
      <c r="L56" s="11">
        <v>32</v>
      </c>
      <c r="M56" s="1" t="s">
        <v>506</v>
      </c>
      <c r="N56" s="4">
        <v>127084583.4647</v>
      </c>
      <c r="O56" s="4">
        <f t="shared" si="7"/>
        <v>-6627083.4100000001</v>
      </c>
      <c r="P56" s="4">
        <v>52675028.630999997</v>
      </c>
      <c r="Q56" s="5">
        <f t="shared" si="3"/>
        <v>173132528.6857</v>
      </c>
    </row>
    <row r="57" spans="1:17" ht="24.95" customHeight="1" x14ac:dyDescent="0.2">
      <c r="A57" s="137"/>
      <c r="B57" s="132"/>
      <c r="C57" s="1">
        <v>13</v>
      </c>
      <c r="D57" s="1" t="s">
        <v>123</v>
      </c>
      <c r="E57" s="4">
        <v>113194472.1083</v>
      </c>
      <c r="F57" s="4">
        <f t="shared" si="9"/>
        <v>-6627083.4100000001</v>
      </c>
      <c r="G57" s="4">
        <v>46133821.403800003</v>
      </c>
      <c r="H57" s="5">
        <f t="shared" si="1"/>
        <v>152701210.10210001</v>
      </c>
      <c r="I57" s="10"/>
      <c r="J57" s="129"/>
      <c r="K57" s="132"/>
      <c r="L57" s="11">
        <v>33</v>
      </c>
      <c r="M57" s="1" t="s">
        <v>507</v>
      </c>
      <c r="N57" s="4">
        <v>123168900.9621</v>
      </c>
      <c r="O57" s="4">
        <f t="shared" si="7"/>
        <v>-6627083.4100000001</v>
      </c>
      <c r="P57" s="4">
        <v>47802418.617299996</v>
      </c>
      <c r="Q57" s="5">
        <f t="shared" si="3"/>
        <v>164344236.16940001</v>
      </c>
    </row>
    <row r="58" spans="1:17" ht="24.95" customHeight="1" x14ac:dyDescent="0.2">
      <c r="A58" s="137"/>
      <c r="B58" s="132"/>
      <c r="C58" s="1">
        <v>14</v>
      </c>
      <c r="D58" s="1" t="s">
        <v>124</v>
      </c>
      <c r="E58" s="4">
        <v>116743259.0818</v>
      </c>
      <c r="F58" s="4">
        <f t="shared" si="9"/>
        <v>-6627083.4100000001</v>
      </c>
      <c r="G58" s="4">
        <v>47292339.667000003</v>
      </c>
      <c r="H58" s="5">
        <f t="shared" si="1"/>
        <v>157408515.33880001</v>
      </c>
      <c r="I58" s="10"/>
      <c r="J58" s="130"/>
      <c r="K58" s="133"/>
      <c r="L58" s="11">
        <v>34</v>
      </c>
      <c r="M58" s="1" t="s">
        <v>508</v>
      </c>
      <c r="N58" s="4">
        <v>120715628.6725</v>
      </c>
      <c r="O58" s="4">
        <f t="shared" si="7"/>
        <v>-6627083.4100000001</v>
      </c>
      <c r="P58" s="4">
        <v>49631900.687299997</v>
      </c>
      <c r="Q58" s="5">
        <f t="shared" si="3"/>
        <v>163720445.94980001</v>
      </c>
    </row>
    <row r="59" spans="1:17" ht="24.95" customHeight="1" x14ac:dyDescent="0.2">
      <c r="A59" s="137"/>
      <c r="B59" s="132"/>
      <c r="C59" s="1">
        <v>15</v>
      </c>
      <c r="D59" s="1" t="s">
        <v>125</v>
      </c>
      <c r="E59" s="4">
        <v>106656407.87989999</v>
      </c>
      <c r="F59" s="4">
        <f t="shared" si="9"/>
        <v>-6627083.4100000001</v>
      </c>
      <c r="G59" s="4">
        <v>42693376.404200003</v>
      </c>
      <c r="H59" s="5">
        <f t="shared" si="1"/>
        <v>142722700.8741</v>
      </c>
      <c r="I59" s="10"/>
      <c r="J59" s="17"/>
      <c r="K59" s="134" t="s">
        <v>871</v>
      </c>
      <c r="L59" s="135"/>
      <c r="M59" s="136"/>
      <c r="N59" s="13">
        <f>SUM(N25:N58)</f>
        <v>4286611215.7758012</v>
      </c>
      <c r="O59" s="13">
        <f t="shared" ref="O59:P59" si="10">SUM(O25:O58)</f>
        <v>-225320835.93999991</v>
      </c>
      <c r="P59" s="13">
        <f t="shared" si="10"/>
        <v>1743169379.0697999</v>
      </c>
      <c r="Q59" s="7">
        <f t="shared" si="3"/>
        <v>5804459758.9056015</v>
      </c>
    </row>
    <row r="60" spans="1:17" ht="24.95" customHeight="1" x14ac:dyDescent="0.2">
      <c r="A60" s="137"/>
      <c r="B60" s="132"/>
      <c r="C60" s="1">
        <v>16</v>
      </c>
      <c r="D60" s="1" t="s">
        <v>126</v>
      </c>
      <c r="E60" s="4">
        <v>108901565.3467</v>
      </c>
      <c r="F60" s="4">
        <f t="shared" si="9"/>
        <v>-6627083.4100000001</v>
      </c>
      <c r="G60" s="4">
        <v>45610842.741499998</v>
      </c>
      <c r="H60" s="5">
        <f t="shared" si="1"/>
        <v>147885324.67820001</v>
      </c>
      <c r="I60" s="10"/>
      <c r="J60" s="128">
        <v>21</v>
      </c>
      <c r="K60" s="131" t="s">
        <v>56</v>
      </c>
      <c r="L60" s="11">
        <v>1</v>
      </c>
      <c r="M60" s="1" t="s">
        <v>509</v>
      </c>
      <c r="N60" s="4">
        <v>96652639.1558</v>
      </c>
      <c r="O60" s="4">
        <f>-6627083.41</f>
        <v>-6627083.4100000001</v>
      </c>
      <c r="P60" s="4">
        <v>39631292.315899998</v>
      </c>
      <c r="Q60" s="5">
        <f t="shared" si="3"/>
        <v>129656848.0617</v>
      </c>
    </row>
    <row r="61" spans="1:17" ht="24.95" customHeight="1" x14ac:dyDescent="0.2">
      <c r="A61" s="137"/>
      <c r="B61" s="132"/>
      <c r="C61" s="1">
        <v>17</v>
      </c>
      <c r="D61" s="1" t="s">
        <v>127</v>
      </c>
      <c r="E61" s="4">
        <v>101653137.84720001</v>
      </c>
      <c r="F61" s="4">
        <f t="shared" si="9"/>
        <v>-6627083.4100000001</v>
      </c>
      <c r="G61" s="4">
        <v>43198118.936800003</v>
      </c>
      <c r="H61" s="5">
        <f t="shared" si="1"/>
        <v>138224173.37400001</v>
      </c>
      <c r="I61" s="10"/>
      <c r="J61" s="129"/>
      <c r="K61" s="132"/>
      <c r="L61" s="11">
        <v>2</v>
      </c>
      <c r="M61" s="1" t="s">
        <v>510</v>
      </c>
      <c r="N61" s="4">
        <v>157926584.98859999</v>
      </c>
      <c r="O61" s="4">
        <f t="shared" ref="O61:O80" si="11">-6627083.41</f>
        <v>-6627083.4100000001</v>
      </c>
      <c r="P61" s="4">
        <v>52004296.712200001</v>
      </c>
      <c r="Q61" s="5">
        <f t="shared" si="3"/>
        <v>203303798.29079998</v>
      </c>
    </row>
    <row r="62" spans="1:17" ht="24.95" customHeight="1" x14ac:dyDescent="0.2">
      <c r="A62" s="137"/>
      <c r="B62" s="132"/>
      <c r="C62" s="1">
        <v>18</v>
      </c>
      <c r="D62" s="1" t="s">
        <v>128</v>
      </c>
      <c r="E62" s="4">
        <v>126294325.9541</v>
      </c>
      <c r="F62" s="4">
        <f t="shared" si="9"/>
        <v>-6627083.4100000001</v>
      </c>
      <c r="G62" s="4">
        <v>50956229.658200003</v>
      </c>
      <c r="H62" s="5">
        <f t="shared" si="1"/>
        <v>170623472.20230001</v>
      </c>
      <c r="I62" s="10"/>
      <c r="J62" s="129"/>
      <c r="K62" s="132"/>
      <c r="L62" s="11">
        <v>3</v>
      </c>
      <c r="M62" s="1" t="s">
        <v>511</v>
      </c>
      <c r="N62" s="4">
        <v>133020260.3353</v>
      </c>
      <c r="O62" s="4">
        <f t="shared" si="11"/>
        <v>-6627083.4100000001</v>
      </c>
      <c r="P62" s="4">
        <v>53204737.112599999</v>
      </c>
      <c r="Q62" s="5">
        <f t="shared" si="3"/>
        <v>179597914.0379</v>
      </c>
    </row>
    <row r="63" spans="1:17" ht="24.95" customHeight="1" x14ac:dyDescent="0.2">
      <c r="A63" s="137"/>
      <c r="B63" s="132"/>
      <c r="C63" s="1">
        <v>19</v>
      </c>
      <c r="D63" s="1" t="s">
        <v>129</v>
      </c>
      <c r="E63" s="4">
        <v>105383264.2149</v>
      </c>
      <c r="F63" s="4">
        <f t="shared" si="9"/>
        <v>-6627083.4100000001</v>
      </c>
      <c r="G63" s="4">
        <v>43680118.709899999</v>
      </c>
      <c r="H63" s="5">
        <f t="shared" si="1"/>
        <v>142436299.51480001</v>
      </c>
      <c r="I63" s="10"/>
      <c r="J63" s="129"/>
      <c r="K63" s="132"/>
      <c r="L63" s="11">
        <v>4</v>
      </c>
      <c r="M63" s="1" t="s">
        <v>512</v>
      </c>
      <c r="N63" s="4">
        <v>109830626.38510001</v>
      </c>
      <c r="O63" s="4">
        <f t="shared" si="11"/>
        <v>-6627083.4100000001</v>
      </c>
      <c r="P63" s="4">
        <v>45009273.694300003</v>
      </c>
      <c r="Q63" s="5">
        <f t="shared" si="3"/>
        <v>148212816.66940001</v>
      </c>
    </row>
    <row r="64" spans="1:17" ht="24.95" customHeight="1" x14ac:dyDescent="0.2">
      <c r="A64" s="137"/>
      <c r="B64" s="132"/>
      <c r="C64" s="1">
        <v>20</v>
      </c>
      <c r="D64" s="1" t="s">
        <v>130</v>
      </c>
      <c r="E64" s="4">
        <v>110880764.77330001</v>
      </c>
      <c r="F64" s="4">
        <f t="shared" si="9"/>
        <v>-6627083.4100000001</v>
      </c>
      <c r="G64" s="4">
        <v>45736399.542599998</v>
      </c>
      <c r="H64" s="5">
        <f t="shared" si="1"/>
        <v>149990080.9059</v>
      </c>
      <c r="I64" s="10"/>
      <c r="J64" s="129"/>
      <c r="K64" s="132"/>
      <c r="L64" s="11">
        <v>5</v>
      </c>
      <c r="M64" s="1" t="s">
        <v>513</v>
      </c>
      <c r="N64" s="4">
        <v>146272984.5438</v>
      </c>
      <c r="O64" s="4">
        <f t="shared" si="11"/>
        <v>-6627083.4100000001</v>
      </c>
      <c r="P64" s="4">
        <v>57641461.7042</v>
      </c>
      <c r="Q64" s="5">
        <f t="shared" si="3"/>
        <v>197287362.838</v>
      </c>
    </row>
    <row r="65" spans="1:17" ht="24.95" customHeight="1" x14ac:dyDescent="0.2">
      <c r="A65" s="137"/>
      <c r="B65" s="132"/>
      <c r="C65" s="1">
        <v>21</v>
      </c>
      <c r="D65" s="1" t="s">
        <v>131</v>
      </c>
      <c r="E65" s="4">
        <v>115332100.12010001</v>
      </c>
      <c r="F65" s="4">
        <f t="shared" si="9"/>
        <v>-6627083.4100000001</v>
      </c>
      <c r="G65" s="4">
        <v>47837746.672700003</v>
      </c>
      <c r="H65" s="5">
        <f t="shared" si="1"/>
        <v>156542763.38280001</v>
      </c>
      <c r="I65" s="10"/>
      <c r="J65" s="129"/>
      <c r="K65" s="132"/>
      <c r="L65" s="11">
        <v>6</v>
      </c>
      <c r="M65" s="1" t="s">
        <v>514</v>
      </c>
      <c r="N65" s="4">
        <v>178956148.16980001</v>
      </c>
      <c r="O65" s="4">
        <f t="shared" si="11"/>
        <v>-6627083.4100000001</v>
      </c>
      <c r="P65" s="4">
        <v>60848819.620700002</v>
      </c>
      <c r="Q65" s="5">
        <f t="shared" si="3"/>
        <v>233177884.38050002</v>
      </c>
    </row>
    <row r="66" spans="1:17" ht="24.95" customHeight="1" x14ac:dyDescent="0.2">
      <c r="A66" s="137"/>
      <c r="B66" s="132"/>
      <c r="C66" s="1">
        <v>22</v>
      </c>
      <c r="D66" s="1" t="s">
        <v>132</v>
      </c>
      <c r="E66" s="4">
        <v>99130958.656399995</v>
      </c>
      <c r="F66" s="4">
        <f t="shared" si="9"/>
        <v>-6627083.4100000001</v>
      </c>
      <c r="G66" s="4">
        <v>43202835.177199997</v>
      </c>
      <c r="H66" s="5">
        <f t="shared" si="1"/>
        <v>135706710.42359999</v>
      </c>
      <c r="I66" s="10"/>
      <c r="J66" s="129"/>
      <c r="K66" s="132"/>
      <c r="L66" s="11">
        <v>7</v>
      </c>
      <c r="M66" s="1" t="s">
        <v>515</v>
      </c>
      <c r="N66" s="4">
        <v>121917871.47149999</v>
      </c>
      <c r="O66" s="4">
        <f t="shared" si="11"/>
        <v>-6627083.4100000001</v>
      </c>
      <c r="P66" s="4">
        <v>45446731.196599998</v>
      </c>
      <c r="Q66" s="5">
        <f t="shared" si="3"/>
        <v>160737519.2581</v>
      </c>
    </row>
    <row r="67" spans="1:17" ht="24.95" customHeight="1" x14ac:dyDescent="0.2">
      <c r="A67" s="137"/>
      <c r="B67" s="132"/>
      <c r="C67" s="1">
        <v>23</v>
      </c>
      <c r="D67" s="1" t="s">
        <v>133</v>
      </c>
      <c r="E67" s="4">
        <v>103512005.0179</v>
      </c>
      <c r="F67" s="4">
        <f t="shared" si="9"/>
        <v>-6627083.4100000001</v>
      </c>
      <c r="G67" s="4">
        <v>45227255.185500003</v>
      </c>
      <c r="H67" s="5">
        <f t="shared" si="1"/>
        <v>142112176.79340002</v>
      </c>
      <c r="I67" s="10"/>
      <c r="J67" s="129"/>
      <c r="K67" s="132"/>
      <c r="L67" s="11">
        <v>8</v>
      </c>
      <c r="M67" s="1" t="s">
        <v>516</v>
      </c>
      <c r="N67" s="4">
        <v>129520031.802</v>
      </c>
      <c r="O67" s="4">
        <f t="shared" si="11"/>
        <v>-6627083.4100000001</v>
      </c>
      <c r="P67" s="4">
        <v>47837550.684500001</v>
      </c>
      <c r="Q67" s="5">
        <f t="shared" si="3"/>
        <v>170730499.0765</v>
      </c>
    </row>
    <row r="68" spans="1:17" ht="24.95" customHeight="1" x14ac:dyDescent="0.2">
      <c r="A68" s="137"/>
      <c r="B68" s="132"/>
      <c r="C68" s="1">
        <v>24</v>
      </c>
      <c r="D68" s="1" t="s">
        <v>134</v>
      </c>
      <c r="E68" s="4">
        <v>106025405.4109</v>
      </c>
      <c r="F68" s="4">
        <f t="shared" si="9"/>
        <v>-6627083.4100000001</v>
      </c>
      <c r="G68" s="4">
        <v>41463485.702299997</v>
      </c>
      <c r="H68" s="5">
        <f t="shared" si="1"/>
        <v>140861807.70319998</v>
      </c>
      <c r="I68" s="10"/>
      <c r="J68" s="129"/>
      <c r="K68" s="132"/>
      <c r="L68" s="11">
        <v>9</v>
      </c>
      <c r="M68" s="1" t="s">
        <v>517</v>
      </c>
      <c r="N68" s="4">
        <v>160904536.54620001</v>
      </c>
      <c r="O68" s="4">
        <f t="shared" si="11"/>
        <v>-6627083.4100000001</v>
      </c>
      <c r="P68" s="4">
        <v>60511660.831799999</v>
      </c>
      <c r="Q68" s="5">
        <f t="shared" si="3"/>
        <v>214789113.96799999</v>
      </c>
    </row>
    <row r="69" spans="1:17" ht="24.95" customHeight="1" x14ac:dyDescent="0.2">
      <c r="A69" s="137"/>
      <c r="B69" s="132"/>
      <c r="C69" s="1">
        <v>25</v>
      </c>
      <c r="D69" s="1" t="s">
        <v>135</v>
      </c>
      <c r="E69" s="4">
        <v>124921414.9734</v>
      </c>
      <c r="F69" s="4">
        <f t="shared" si="9"/>
        <v>-6627083.4100000001</v>
      </c>
      <c r="G69" s="4">
        <v>50392167.301299997</v>
      </c>
      <c r="H69" s="5">
        <f t="shared" si="1"/>
        <v>168686498.86469999</v>
      </c>
      <c r="I69" s="10"/>
      <c r="J69" s="129"/>
      <c r="K69" s="132"/>
      <c r="L69" s="11">
        <v>10</v>
      </c>
      <c r="M69" s="1" t="s">
        <v>518</v>
      </c>
      <c r="N69" s="4">
        <v>112039013.4279</v>
      </c>
      <c r="O69" s="4">
        <f t="shared" si="11"/>
        <v>-6627083.4100000001</v>
      </c>
      <c r="P69" s="4">
        <v>45420634.666199997</v>
      </c>
      <c r="Q69" s="5">
        <f t="shared" si="3"/>
        <v>150832564.6841</v>
      </c>
    </row>
    <row r="70" spans="1:17" ht="24.95" customHeight="1" x14ac:dyDescent="0.2">
      <c r="A70" s="137"/>
      <c r="B70" s="132"/>
      <c r="C70" s="1">
        <v>26</v>
      </c>
      <c r="D70" s="1" t="s">
        <v>136</v>
      </c>
      <c r="E70" s="4">
        <v>93054800.018199995</v>
      </c>
      <c r="F70" s="4">
        <f t="shared" si="9"/>
        <v>-6627083.4100000001</v>
      </c>
      <c r="G70" s="4">
        <v>37880924.657399997</v>
      </c>
      <c r="H70" s="5">
        <f t="shared" ref="H70:H133" si="12">E70+F70+G70</f>
        <v>124308641.2656</v>
      </c>
      <c r="I70" s="10"/>
      <c r="J70" s="129"/>
      <c r="K70" s="132"/>
      <c r="L70" s="11">
        <v>11</v>
      </c>
      <c r="M70" s="1" t="s">
        <v>519</v>
      </c>
      <c r="N70" s="4">
        <v>118342438.6771</v>
      </c>
      <c r="O70" s="4">
        <f t="shared" si="11"/>
        <v>-6627083.4100000001</v>
      </c>
      <c r="P70" s="4">
        <v>48544567.529399998</v>
      </c>
      <c r="Q70" s="5">
        <f t="shared" ref="Q70:Q133" si="13">N70+O70+P70</f>
        <v>160259922.7965</v>
      </c>
    </row>
    <row r="71" spans="1:17" ht="24.95" customHeight="1" x14ac:dyDescent="0.2">
      <c r="A71" s="137"/>
      <c r="B71" s="132"/>
      <c r="C71" s="1">
        <v>27</v>
      </c>
      <c r="D71" s="1" t="s">
        <v>137</v>
      </c>
      <c r="E71" s="4">
        <v>114178999.5413</v>
      </c>
      <c r="F71" s="4">
        <f t="shared" si="9"/>
        <v>-6627083.4100000001</v>
      </c>
      <c r="G71" s="4">
        <v>45610842.741499998</v>
      </c>
      <c r="H71" s="5">
        <f t="shared" si="12"/>
        <v>153162758.87279999</v>
      </c>
      <c r="I71" s="10"/>
      <c r="J71" s="129"/>
      <c r="K71" s="132"/>
      <c r="L71" s="11">
        <v>12</v>
      </c>
      <c r="M71" s="1" t="s">
        <v>520</v>
      </c>
      <c r="N71" s="4">
        <v>130557433.17550001</v>
      </c>
      <c r="O71" s="4">
        <f t="shared" si="11"/>
        <v>-6627083.4100000001</v>
      </c>
      <c r="P71" s="4">
        <v>52981292.120999999</v>
      </c>
      <c r="Q71" s="5">
        <f t="shared" si="13"/>
        <v>176911641.8865</v>
      </c>
    </row>
    <row r="72" spans="1:17" ht="24.95" customHeight="1" x14ac:dyDescent="0.2">
      <c r="A72" s="137"/>
      <c r="B72" s="132"/>
      <c r="C72" s="1">
        <v>28</v>
      </c>
      <c r="D72" s="1" t="s">
        <v>138</v>
      </c>
      <c r="E72" s="4">
        <v>93087937.970200002</v>
      </c>
      <c r="F72" s="4">
        <f t="shared" si="9"/>
        <v>-6627083.4100000001</v>
      </c>
      <c r="G72" s="4">
        <v>38973310.7491</v>
      </c>
      <c r="H72" s="5">
        <f t="shared" si="12"/>
        <v>125434165.30930001</v>
      </c>
      <c r="I72" s="10"/>
      <c r="J72" s="129"/>
      <c r="K72" s="132"/>
      <c r="L72" s="11">
        <v>13</v>
      </c>
      <c r="M72" s="1" t="s">
        <v>521</v>
      </c>
      <c r="N72" s="4">
        <v>108652302.3045</v>
      </c>
      <c r="O72" s="4">
        <f t="shared" si="11"/>
        <v>-6627083.4100000001</v>
      </c>
      <c r="P72" s="4">
        <v>41667660.133299999</v>
      </c>
      <c r="Q72" s="5">
        <f t="shared" si="13"/>
        <v>143692879.02779999</v>
      </c>
    </row>
    <row r="73" spans="1:17" ht="24.95" customHeight="1" x14ac:dyDescent="0.2">
      <c r="A73" s="137"/>
      <c r="B73" s="132"/>
      <c r="C73" s="1">
        <v>29</v>
      </c>
      <c r="D73" s="1" t="s">
        <v>139</v>
      </c>
      <c r="E73" s="4">
        <v>121401615.18269999</v>
      </c>
      <c r="F73" s="4">
        <f t="shared" si="9"/>
        <v>-6627083.4100000001</v>
      </c>
      <c r="G73" s="4">
        <v>44695577.679700002</v>
      </c>
      <c r="H73" s="5">
        <f t="shared" si="12"/>
        <v>159470109.4524</v>
      </c>
      <c r="I73" s="10"/>
      <c r="J73" s="129"/>
      <c r="K73" s="132"/>
      <c r="L73" s="11">
        <v>14</v>
      </c>
      <c r="M73" s="1" t="s">
        <v>522</v>
      </c>
      <c r="N73" s="4">
        <v>124685617.6507</v>
      </c>
      <c r="O73" s="4">
        <f t="shared" si="11"/>
        <v>-6627083.4100000001</v>
      </c>
      <c r="P73" s="4">
        <v>48920399.490000002</v>
      </c>
      <c r="Q73" s="5">
        <f t="shared" si="13"/>
        <v>166978933.73070002</v>
      </c>
    </row>
    <row r="74" spans="1:17" ht="24.95" customHeight="1" x14ac:dyDescent="0.2">
      <c r="A74" s="137"/>
      <c r="B74" s="132"/>
      <c r="C74" s="1">
        <v>30</v>
      </c>
      <c r="D74" s="1" t="s">
        <v>140</v>
      </c>
      <c r="E74" s="4">
        <v>100453860.09289999</v>
      </c>
      <c r="F74" s="4">
        <f t="shared" si="9"/>
        <v>-6627083.4100000001</v>
      </c>
      <c r="G74" s="4">
        <v>39754948.998300001</v>
      </c>
      <c r="H74" s="5">
        <f t="shared" si="12"/>
        <v>133581725.6812</v>
      </c>
      <c r="I74" s="10"/>
      <c r="J74" s="129"/>
      <c r="K74" s="132"/>
      <c r="L74" s="11">
        <v>15</v>
      </c>
      <c r="M74" s="1" t="s">
        <v>523</v>
      </c>
      <c r="N74" s="4">
        <v>144249453.39969999</v>
      </c>
      <c r="O74" s="4">
        <f t="shared" si="11"/>
        <v>-6627083.4100000001</v>
      </c>
      <c r="P74" s="4">
        <v>51129800.928900003</v>
      </c>
      <c r="Q74" s="5">
        <f t="shared" si="13"/>
        <v>188752170.91859999</v>
      </c>
    </row>
    <row r="75" spans="1:17" ht="24.95" customHeight="1" x14ac:dyDescent="0.2">
      <c r="A75" s="137"/>
      <c r="B75" s="133"/>
      <c r="C75" s="1">
        <v>31</v>
      </c>
      <c r="D75" s="1" t="s">
        <v>141</v>
      </c>
      <c r="E75" s="4">
        <v>151840908.02309999</v>
      </c>
      <c r="F75" s="4">
        <f>-6627083.41</f>
        <v>-6627083.4100000001</v>
      </c>
      <c r="G75" s="4">
        <v>64742010.080200002</v>
      </c>
      <c r="H75" s="5">
        <f t="shared" si="12"/>
        <v>209955834.69330001</v>
      </c>
      <c r="I75" s="10"/>
      <c r="J75" s="129"/>
      <c r="K75" s="132"/>
      <c r="L75" s="11">
        <v>16</v>
      </c>
      <c r="M75" s="1" t="s">
        <v>524</v>
      </c>
      <c r="N75" s="4">
        <v>115571766.3075</v>
      </c>
      <c r="O75" s="4">
        <f t="shared" si="11"/>
        <v>-6627083.4100000001</v>
      </c>
      <c r="P75" s="4">
        <v>45793112.855700001</v>
      </c>
      <c r="Q75" s="5">
        <f t="shared" si="13"/>
        <v>154737795.75319999</v>
      </c>
    </row>
    <row r="76" spans="1:17" ht="24.95" customHeight="1" x14ac:dyDescent="0.2">
      <c r="A76" s="1"/>
      <c r="B76" s="134" t="s">
        <v>854</v>
      </c>
      <c r="C76" s="135"/>
      <c r="D76" s="136"/>
      <c r="E76" s="13">
        <f>SUM(E45:E75)</f>
        <v>3435592373.1345</v>
      </c>
      <c r="F76" s="13">
        <f t="shared" ref="F76:G76" si="14">SUM(F45:F75)</f>
        <v>-205439585.70999992</v>
      </c>
      <c r="G76" s="13">
        <f t="shared" si="14"/>
        <v>1412069017.7974</v>
      </c>
      <c r="H76" s="5">
        <f t="shared" si="12"/>
        <v>4642221805.2219</v>
      </c>
      <c r="I76" s="10"/>
      <c r="J76" s="129"/>
      <c r="K76" s="132"/>
      <c r="L76" s="11">
        <v>17</v>
      </c>
      <c r="M76" s="1" t="s">
        <v>525</v>
      </c>
      <c r="N76" s="4">
        <v>113892371.6602</v>
      </c>
      <c r="O76" s="4">
        <f t="shared" si="11"/>
        <v>-6627083.4100000001</v>
      </c>
      <c r="P76" s="4">
        <v>42142847.559100002</v>
      </c>
      <c r="Q76" s="5">
        <f t="shared" si="13"/>
        <v>149408135.80930001</v>
      </c>
    </row>
    <row r="77" spans="1:17" ht="24.95" customHeight="1" x14ac:dyDescent="0.2">
      <c r="A77" s="137">
        <v>4</v>
      </c>
      <c r="B77" s="131" t="s">
        <v>39</v>
      </c>
      <c r="C77" s="1">
        <v>1</v>
      </c>
      <c r="D77" s="1" t="s">
        <v>142</v>
      </c>
      <c r="E77" s="4">
        <v>170787269.50490001</v>
      </c>
      <c r="F77" s="4">
        <f t="shared" ref="F77:F96" si="15">-6627083.41</f>
        <v>-6627083.4100000001</v>
      </c>
      <c r="G77" s="4">
        <v>73394344.148599997</v>
      </c>
      <c r="H77" s="5">
        <f t="shared" si="12"/>
        <v>237554530.24349999</v>
      </c>
      <c r="I77" s="10"/>
      <c r="J77" s="129"/>
      <c r="K77" s="132"/>
      <c r="L77" s="11">
        <v>18</v>
      </c>
      <c r="M77" s="1" t="s">
        <v>526</v>
      </c>
      <c r="N77" s="4">
        <v>118191728.6591</v>
      </c>
      <c r="O77" s="4">
        <f t="shared" si="11"/>
        <v>-6627083.4100000001</v>
      </c>
      <c r="P77" s="4">
        <v>46042549.572400004</v>
      </c>
      <c r="Q77" s="5">
        <f t="shared" si="13"/>
        <v>157607194.8215</v>
      </c>
    </row>
    <row r="78" spans="1:17" ht="24.95" customHeight="1" x14ac:dyDescent="0.2">
      <c r="A78" s="137"/>
      <c r="B78" s="132"/>
      <c r="C78" s="1">
        <v>2</v>
      </c>
      <c r="D78" s="1" t="s">
        <v>143</v>
      </c>
      <c r="E78" s="4">
        <v>112319428.649</v>
      </c>
      <c r="F78" s="4">
        <f t="shared" si="15"/>
        <v>-6627083.4100000001</v>
      </c>
      <c r="G78" s="4">
        <v>50668248.734499998</v>
      </c>
      <c r="H78" s="5">
        <f t="shared" si="12"/>
        <v>156360593.97350001</v>
      </c>
      <c r="I78" s="10"/>
      <c r="J78" s="129"/>
      <c r="K78" s="132"/>
      <c r="L78" s="11">
        <v>19</v>
      </c>
      <c r="M78" s="1" t="s">
        <v>527</v>
      </c>
      <c r="N78" s="4">
        <v>142996180.1248</v>
      </c>
      <c r="O78" s="4">
        <f t="shared" si="11"/>
        <v>-6627083.4100000001</v>
      </c>
      <c r="P78" s="4">
        <v>48461876.113700002</v>
      </c>
      <c r="Q78" s="5">
        <f t="shared" si="13"/>
        <v>184830972.8285</v>
      </c>
    </row>
    <row r="79" spans="1:17" ht="24.95" customHeight="1" x14ac:dyDescent="0.2">
      <c r="A79" s="137"/>
      <c r="B79" s="132"/>
      <c r="C79" s="1">
        <v>3</v>
      </c>
      <c r="D79" s="1" t="s">
        <v>144</v>
      </c>
      <c r="E79" s="4">
        <v>115544929.0414</v>
      </c>
      <c r="F79" s="4">
        <f t="shared" si="15"/>
        <v>-6627083.4100000001</v>
      </c>
      <c r="G79" s="4">
        <v>52144431.992799997</v>
      </c>
      <c r="H79" s="5">
        <f t="shared" si="12"/>
        <v>161062277.62419999</v>
      </c>
      <c r="I79" s="10"/>
      <c r="J79" s="129"/>
      <c r="K79" s="132"/>
      <c r="L79" s="11">
        <v>20</v>
      </c>
      <c r="M79" s="1" t="s">
        <v>528</v>
      </c>
      <c r="N79" s="4">
        <v>109882678.50470001</v>
      </c>
      <c r="O79" s="4">
        <f t="shared" si="11"/>
        <v>-6627083.4100000001</v>
      </c>
      <c r="P79" s="4">
        <v>43174132.135700002</v>
      </c>
      <c r="Q79" s="5">
        <f t="shared" si="13"/>
        <v>146429727.23040003</v>
      </c>
    </row>
    <row r="80" spans="1:17" ht="24.95" customHeight="1" x14ac:dyDescent="0.2">
      <c r="A80" s="137"/>
      <c r="B80" s="132"/>
      <c r="C80" s="1">
        <v>4</v>
      </c>
      <c r="D80" s="1" t="s">
        <v>145</v>
      </c>
      <c r="E80" s="4">
        <v>139658588.02219999</v>
      </c>
      <c r="F80" s="4">
        <f t="shared" si="15"/>
        <v>-6627083.4100000001</v>
      </c>
      <c r="G80" s="4">
        <v>64468073.072499998</v>
      </c>
      <c r="H80" s="5">
        <f t="shared" si="12"/>
        <v>197499577.68469998</v>
      </c>
      <c r="I80" s="10"/>
      <c r="J80" s="130"/>
      <c r="K80" s="133"/>
      <c r="L80" s="11">
        <v>21</v>
      </c>
      <c r="M80" s="1" t="s">
        <v>529</v>
      </c>
      <c r="N80" s="4">
        <v>131249131.0089</v>
      </c>
      <c r="O80" s="4">
        <f t="shared" si="11"/>
        <v>-6627083.4100000001</v>
      </c>
      <c r="P80" s="4">
        <v>50067179.554700002</v>
      </c>
      <c r="Q80" s="5">
        <f t="shared" si="13"/>
        <v>174689227.15360001</v>
      </c>
    </row>
    <row r="81" spans="1:17" ht="24.95" customHeight="1" x14ac:dyDescent="0.2">
      <c r="A81" s="137"/>
      <c r="B81" s="132"/>
      <c r="C81" s="1">
        <v>5</v>
      </c>
      <c r="D81" s="1" t="s">
        <v>146</v>
      </c>
      <c r="E81" s="4">
        <v>106066154.00120001</v>
      </c>
      <c r="F81" s="4">
        <f t="shared" si="15"/>
        <v>-6627083.4100000001</v>
      </c>
      <c r="G81" s="4">
        <v>46400260.745399997</v>
      </c>
      <c r="H81" s="5">
        <f t="shared" si="12"/>
        <v>145839331.33660001</v>
      </c>
      <c r="I81" s="10"/>
      <c r="J81" s="17"/>
      <c r="K81" s="134" t="s">
        <v>872</v>
      </c>
      <c r="L81" s="135"/>
      <c r="M81" s="136"/>
      <c r="N81" s="13">
        <f>SUM(N60:N80)</f>
        <v>2705311798.2987008</v>
      </c>
      <c r="O81" s="13">
        <f t="shared" ref="O81:P81" si="16">SUM(O60:O80)</f>
        <v>-139168751.60999995</v>
      </c>
      <c r="P81" s="13">
        <f t="shared" si="16"/>
        <v>1026481876.5329</v>
      </c>
      <c r="Q81" s="7">
        <f t="shared" si="13"/>
        <v>3592624923.2216005</v>
      </c>
    </row>
    <row r="82" spans="1:17" ht="24.95" customHeight="1" x14ac:dyDescent="0.2">
      <c r="A82" s="137"/>
      <c r="B82" s="132"/>
      <c r="C82" s="1">
        <v>6</v>
      </c>
      <c r="D82" s="1" t="s">
        <v>147</v>
      </c>
      <c r="E82" s="4">
        <v>122105794.7534</v>
      </c>
      <c r="F82" s="4">
        <f t="shared" si="15"/>
        <v>-6627083.4100000001</v>
      </c>
      <c r="G82" s="4">
        <v>54411685.9811</v>
      </c>
      <c r="H82" s="5">
        <f t="shared" si="12"/>
        <v>169890397.32449999</v>
      </c>
      <c r="I82" s="10"/>
      <c r="J82" s="128">
        <v>22</v>
      </c>
      <c r="K82" s="131" t="s">
        <v>57</v>
      </c>
      <c r="L82" s="11">
        <v>1</v>
      </c>
      <c r="M82" s="1" t="s">
        <v>530</v>
      </c>
      <c r="N82" s="4">
        <v>140192913.38569999</v>
      </c>
      <c r="O82" s="4">
        <f t="shared" ref="O82:O101" si="17">-6627083.41</f>
        <v>-6627083.4100000001</v>
      </c>
      <c r="P82" s="4">
        <v>54689089.328400001</v>
      </c>
      <c r="Q82" s="5">
        <f t="shared" si="13"/>
        <v>188254919.30409998</v>
      </c>
    </row>
    <row r="83" spans="1:17" ht="24.95" customHeight="1" x14ac:dyDescent="0.2">
      <c r="A83" s="137"/>
      <c r="B83" s="132"/>
      <c r="C83" s="1">
        <v>7</v>
      </c>
      <c r="D83" s="1" t="s">
        <v>148</v>
      </c>
      <c r="E83" s="4">
        <v>113164526.1806</v>
      </c>
      <c r="F83" s="4">
        <f t="shared" si="15"/>
        <v>-6627083.4100000001</v>
      </c>
      <c r="G83" s="4">
        <v>51200555.072400004</v>
      </c>
      <c r="H83" s="5">
        <f t="shared" si="12"/>
        <v>157737997.84299999</v>
      </c>
      <c r="I83" s="10"/>
      <c r="J83" s="129"/>
      <c r="K83" s="132"/>
      <c r="L83" s="11">
        <v>2</v>
      </c>
      <c r="M83" s="1" t="s">
        <v>531</v>
      </c>
      <c r="N83" s="4">
        <v>123962172.1172</v>
      </c>
      <c r="O83" s="4">
        <f t="shared" si="17"/>
        <v>-6627083.4100000001</v>
      </c>
      <c r="P83" s="4">
        <v>46317972.154899999</v>
      </c>
      <c r="Q83" s="5">
        <f t="shared" si="13"/>
        <v>163653060.86210001</v>
      </c>
    </row>
    <row r="84" spans="1:17" ht="24.95" customHeight="1" x14ac:dyDescent="0.2">
      <c r="A84" s="137"/>
      <c r="B84" s="132"/>
      <c r="C84" s="1">
        <v>8</v>
      </c>
      <c r="D84" s="1" t="s">
        <v>149</v>
      </c>
      <c r="E84" s="4">
        <v>101183147.5038</v>
      </c>
      <c r="F84" s="4">
        <f t="shared" si="15"/>
        <v>-6627083.4100000001</v>
      </c>
      <c r="G84" s="4">
        <v>44699689.247400001</v>
      </c>
      <c r="H84" s="5">
        <f t="shared" si="12"/>
        <v>139255753.34119999</v>
      </c>
      <c r="I84" s="10"/>
      <c r="J84" s="129"/>
      <c r="K84" s="132"/>
      <c r="L84" s="11">
        <v>3</v>
      </c>
      <c r="M84" s="1" t="s">
        <v>532</v>
      </c>
      <c r="N84" s="4">
        <v>156446268.65529999</v>
      </c>
      <c r="O84" s="4">
        <f t="shared" si="17"/>
        <v>-6627083.4100000001</v>
      </c>
      <c r="P84" s="4">
        <v>61518100.682700001</v>
      </c>
      <c r="Q84" s="5">
        <f t="shared" si="13"/>
        <v>211337285.928</v>
      </c>
    </row>
    <row r="85" spans="1:17" ht="24.95" customHeight="1" x14ac:dyDescent="0.2">
      <c r="A85" s="137"/>
      <c r="B85" s="132"/>
      <c r="C85" s="1">
        <v>9</v>
      </c>
      <c r="D85" s="1" t="s">
        <v>150</v>
      </c>
      <c r="E85" s="4">
        <v>112382852.41410001</v>
      </c>
      <c r="F85" s="4">
        <f t="shared" si="15"/>
        <v>-6627083.4100000001</v>
      </c>
      <c r="G85" s="4">
        <v>51181794.915899999</v>
      </c>
      <c r="H85" s="5">
        <f t="shared" si="12"/>
        <v>156937563.92000002</v>
      </c>
      <c r="I85" s="10"/>
      <c r="J85" s="129"/>
      <c r="K85" s="132"/>
      <c r="L85" s="11">
        <v>4</v>
      </c>
      <c r="M85" s="1" t="s">
        <v>533</v>
      </c>
      <c r="N85" s="4">
        <v>123872553.24259999</v>
      </c>
      <c r="O85" s="4">
        <f t="shared" si="17"/>
        <v>-6627083.4100000001</v>
      </c>
      <c r="P85" s="4">
        <v>48170092.179099999</v>
      </c>
      <c r="Q85" s="5">
        <f t="shared" si="13"/>
        <v>165415562.0117</v>
      </c>
    </row>
    <row r="86" spans="1:17" ht="24.95" customHeight="1" x14ac:dyDescent="0.2">
      <c r="A86" s="137"/>
      <c r="B86" s="132"/>
      <c r="C86" s="1">
        <v>10</v>
      </c>
      <c r="D86" s="1" t="s">
        <v>151</v>
      </c>
      <c r="E86" s="4">
        <v>177793723.74599999</v>
      </c>
      <c r="F86" s="4">
        <f t="shared" si="15"/>
        <v>-6627083.4100000001</v>
      </c>
      <c r="G86" s="4">
        <v>79746700.802300006</v>
      </c>
      <c r="H86" s="5">
        <f t="shared" si="12"/>
        <v>250913341.1383</v>
      </c>
      <c r="I86" s="10"/>
      <c r="J86" s="129"/>
      <c r="K86" s="132"/>
      <c r="L86" s="11">
        <v>5</v>
      </c>
      <c r="M86" s="1" t="s">
        <v>534</v>
      </c>
      <c r="N86" s="4">
        <v>169372256.127</v>
      </c>
      <c r="O86" s="4">
        <f t="shared" si="17"/>
        <v>-6627083.4100000001</v>
      </c>
      <c r="P86" s="4">
        <v>60780166.261600003</v>
      </c>
      <c r="Q86" s="5">
        <f t="shared" si="13"/>
        <v>223525338.97860003</v>
      </c>
    </row>
    <row r="87" spans="1:17" ht="24.95" customHeight="1" x14ac:dyDescent="0.2">
      <c r="A87" s="137"/>
      <c r="B87" s="132"/>
      <c r="C87" s="1">
        <v>11</v>
      </c>
      <c r="D87" s="1" t="s">
        <v>152</v>
      </c>
      <c r="E87" s="4">
        <v>123566852.713</v>
      </c>
      <c r="F87" s="4">
        <f t="shared" si="15"/>
        <v>-6627083.4100000001</v>
      </c>
      <c r="G87" s="4">
        <v>56364628.745399997</v>
      </c>
      <c r="H87" s="5">
        <f t="shared" si="12"/>
        <v>173304398.04839998</v>
      </c>
      <c r="I87" s="10"/>
      <c r="J87" s="129"/>
      <c r="K87" s="132"/>
      <c r="L87" s="11">
        <v>6</v>
      </c>
      <c r="M87" s="1" t="s">
        <v>535</v>
      </c>
      <c r="N87" s="4">
        <v>131688168.70479999</v>
      </c>
      <c r="O87" s="4">
        <f t="shared" si="17"/>
        <v>-6627083.4100000001</v>
      </c>
      <c r="P87" s="4">
        <v>46926681.587899998</v>
      </c>
      <c r="Q87" s="5">
        <f t="shared" si="13"/>
        <v>171987766.8827</v>
      </c>
    </row>
    <row r="88" spans="1:17" ht="24.95" customHeight="1" x14ac:dyDescent="0.2">
      <c r="A88" s="137"/>
      <c r="B88" s="132"/>
      <c r="C88" s="1">
        <v>12</v>
      </c>
      <c r="D88" s="1" t="s">
        <v>153</v>
      </c>
      <c r="E88" s="4">
        <v>151072883.69729999</v>
      </c>
      <c r="F88" s="4">
        <f t="shared" si="15"/>
        <v>-6627083.4100000001</v>
      </c>
      <c r="G88" s="4">
        <v>66266113.5396</v>
      </c>
      <c r="H88" s="5">
        <f t="shared" si="12"/>
        <v>210711913.82690001</v>
      </c>
      <c r="I88" s="10"/>
      <c r="J88" s="129"/>
      <c r="K88" s="132"/>
      <c r="L88" s="11">
        <v>7</v>
      </c>
      <c r="M88" s="1" t="s">
        <v>536</v>
      </c>
      <c r="N88" s="4">
        <v>110498333.0705</v>
      </c>
      <c r="O88" s="4">
        <f t="shared" si="17"/>
        <v>-6627083.4100000001</v>
      </c>
      <c r="P88" s="4">
        <v>41863116.239</v>
      </c>
      <c r="Q88" s="5">
        <f t="shared" si="13"/>
        <v>145734365.89950001</v>
      </c>
    </row>
    <row r="89" spans="1:17" ht="24.95" customHeight="1" x14ac:dyDescent="0.2">
      <c r="A89" s="137"/>
      <c r="B89" s="132"/>
      <c r="C89" s="1">
        <v>13</v>
      </c>
      <c r="D89" s="1" t="s">
        <v>154</v>
      </c>
      <c r="E89" s="4">
        <v>111000009.1708</v>
      </c>
      <c r="F89" s="4">
        <f t="shared" si="15"/>
        <v>-6627083.4100000001</v>
      </c>
      <c r="G89" s="4">
        <v>50158265.934699997</v>
      </c>
      <c r="H89" s="5">
        <f t="shared" si="12"/>
        <v>154531191.69550002</v>
      </c>
      <c r="I89" s="10"/>
      <c r="J89" s="129"/>
      <c r="K89" s="132"/>
      <c r="L89" s="11">
        <v>8</v>
      </c>
      <c r="M89" s="1" t="s">
        <v>537</v>
      </c>
      <c r="N89" s="4">
        <v>129482128.5927</v>
      </c>
      <c r="O89" s="4">
        <f t="shared" si="17"/>
        <v>-6627083.4100000001</v>
      </c>
      <c r="P89" s="4">
        <v>49011364.668499999</v>
      </c>
      <c r="Q89" s="5">
        <f t="shared" si="13"/>
        <v>171866409.85120001</v>
      </c>
    </row>
    <row r="90" spans="1:17" ht="24.95" customHeight="1" x14ac:dyDescent="0.2">
      <c r="A90" s="137"/>
      <c r="B90" s="132"/>
      <c r="C90" s="1">
        <v>14</v>
      </c>
      <c r="D90" s="1" t="s">
        <v>155</v>
      </c>
      <c r="E90" s="4">
        <v>110057169.5895</v>
      </c>
      <c r="F90" s="4">
        <f t="shared" si="15"/>
        <v>-6627083.4100000001</v>
      </c>
      <c r="G90" s="4">
        <v>51112413.778800003</v>
      </c>
      <c r="H90" s="5">
        <f t="shared" si="12"/>
        <v>154542499.95829999</v>
      </c>
      <c r="I90" s="10"/>
      <c r="J90" s="129"/>
      <c r="K90" s="132"/>
      <c r="L90" s="11">
        <v>9</v>
      </c>
      <c r="M90" s="1" t="s">
        <v>538</v>
      </c>
      <c r="N90" s="4">
        <v>126983626.2811</v>
      </c>
      <c r="O90" s="4">
        <f t="shared" si="17"/>
        <v>-6627083.4100000001</v>
      </c>
      <c r="P90" s="4">
        <v>46067277.774099998</v>
      </c>
      <c r="Q90" s="5">
        <f t="shared" si="13"/>
        <v>166423820.64520001</v>
      </c>
    </row>
    <row r="91" spans="1:17" ht="24.95" customHeight="1" x14ac:dyDescent="0.2">
      <c r="A91" s="137"/>
      <c r="B91" s="132"/>
      <c r="C91" s="1">
        <v>15</v>
      </c>
      <c r="D91" s="1" t="s">
        <v>156</v>
      </c>
      <c r="E91" s="4">
        <v>132092702.8497</v>
      </c>
      <c r="F91" s="4">
        <f t="shared" si="15"/>
        <v>-6627083.4100000001</v>
      </c>
      <c r="G91" s="4">
        <v>59086947.533799998</v>
      </c>
      <c r="H91" s="5">
        <f t="shared" si="12"/>
        <v>184552566.97350001</v>
      </c>
      <c r="I91" s="10"/>
      <c r="J91" s="129"/>
      <c r="K91" s="132"/>
      <c r="L91" s="11">
        <v>10</v>
      </c>
      <c r="M91" s="1" t="s">
        <v>539</v>
      </c>
      <c r="N91" s="4">
        <v>134250502.68959999</v>
      </c>
      <c r="O91" s="4">
        <f t="shared" si="17"/>
        <v>-6627083.4100000001</v>
      </c>
      <c r="P91" s="4">
        <v>48741595.715300001</v>
      </c>
      <c r="Q91" s="5">
        <f t="shared" si="13"/>
        <v>176365014.99489999</v>
      </c>
    </row>
    <row r="92" spans="1:17" ht="24.95" customHeight="1" x14ac:dyDescent="0.2">
      <c r="A92" s="137"/>
      <c r="B92" s="132"/>
      <c r="C92" s="1">
        <v>16</v>
      </c>
      <c r="D92" s="1" t="s">
        <v>157</v>
      </c>
      <c r="E92" s="4">
        <v>126218315.4471</v>
      </c>
      <c r="F92" s="4">
        <f t="shared" si="15"/>
        <v>-6627083.4100000001</v>
      </c>
      <c r="G92" s="4">
        <v>57852445.396799996</v>
      </c>
      <c r="H92" s="5">
        <f t="shared" si="12"/>
        <v>177443677.4339</v>
      </c>
      <c r="I92" s="10"/>
      <c r="J92" s="129"/>
      <c r="K92" s="132"/>
      <c r="L92" s="11">
        <v>11</v>
      </c>
      <c r="M92" s="1" t="s">
        <v>57</v>
      </c>
      <c r="N92" s="4">
        <v>118179190.1143</v>
      </c>
      <c r="O92" s="4">
        <f t="shared" si="17"/>
        <v>-6627083.4100000001</v>
      </c>
      <c r="P92" s="4">
        <v>45645017.046499997</v>
      </c>
      <c r="Q92" s="5">
        <f t="shared" si="13"/>
        <v>157197123.75080001</v>
      </c>
    </row>
    <row r="93" spans="1:17" ht="24.95" customHeight="1" x14ac:dyDescent="0.2">
      <c r="A93" s="137"/>
      <c r="B93" s="132"/>
      <c r="C93" s="1">
        <v>17</v>
      </c>
      <c r="D93" s="1" t="s">
        <v>158</v>
      </c>
      <c r="E93" s="4">
        <v>105736084.8971</v>
      </c>
      <c r="F93" s="4">
        <f t="shared" si="15"/>
        <v>-6627083.4100000001</v>
      </c>
      <c r="G93" s="4">
        <v>47692929.847800002</v>
      </c>
      <c r="H93" s="5">
        <f t="shared" si="12"/>
        <v>146801931.33490002</v>
      </c>
      <c r="I93" s="10"/>
      <c r="J93" s="129"/>
      <c r="K93" s="132"/>
      <c r="L93" s="11">
        <v>12</v>
      </c>
      <c r="M93" s="1" t="s">
        <v>540</v>
      </c>
      <c r="N93" s="4">
        <v>150880232.37380001</v>
      </c>
      <c r="O93" s="4">
        <f t="shared" si="17"/>
        <v>-6627083.4100000001</v>
      </c>
      <c r="P93" s="4">
        <v>53962473.884300001</v>
      </c>
      <c r="Q93" s="5">
        <f t="shared" si="13"/>
        <v>198215622.84810001</v>
      </c>
    </row>
    <row r="94" spans="1:17" ht="24.95" customHeight="1" x14ac:dyDescent="0.2">
      <c r="A94" s="137"/>
      <c r="B94" s="132"/>
      <c r="C94" s="1">
        <v>18</v>
      </c>
      <c r="D94" s="1" t="s">
        <v>159</v>
      </c>
      <c r="E94" s="4">
        <v>109561841.619</v>
      </c>
      <c r="F94" s="4">
        <f t="shared" si="15"/>
        <v>-6627083.4100000001</v>
      </c>
      <c r="G94" s="4">
        <v>48921248.469499998</v>
      </c>
      <c r="H94" s="5">
        <f t="shared" si="12"/>
        <v>151856006.6785</v>
      </c>
      <c r="I94" s="10"/>
      <c r="J94" s="129"/>
      <c r="K94" s="132"/>
      <c r="L94" s="11">
        <v>13</v>
      </c>
      <c r="M94" s="1" t="s">
        <v>541</v>
      </c>
      <c r="N94" s="4">
        <v>99589958.128999993</v>
      </c>
      <c r="O94" s="4">
        <f t="shared" si="17"/>
        <v>-6627083.4100000001</v>
      </c>
      <c r="P94" s="4">
        <v>38113390.671700001</v>
      </c>
      <c r="Q94" s="5">
        <f t="shared" si="13"/>
        <v>131076265.3907</v>
      </c>
    </row>
    <row r="95" spans="1:17" ht="24.95" customHeight="1" x14ac:dyDescent="0.2">
      <c r="A95" s="137"/>
      <c r="B95" s="132"/>
      <c r="C95" s="1">
        <v>19</v>
      </c>
      <c r="D95" s="1" t="s">
        <v>160</v>
      </c>
      <c r="E95" s="4">
        <v>118317486.2309</v>
      </c>
      <c r="F95" s="4">
        <f t="shared" si="15"/>
        <v>-6627083.4100000001</v>
      </c>
      <c r="G95" s="4">
        <v>52667305.849699996</v>
      </c>
      <c r="H95" s="5">
        <f t="shared" si="12"/>
        <v>164357708.6706</v>
      </c>
      <c r="I95" s="10"/>
      <c r="J95" s="129"/>
      <c r="K95" s="132"/>
      <c r="L95" s="11">
        <v>14</v>
      </c>
      <c r="M95" s="1" t="s">
        <v>542</v>
      </c>
      <c r="N95" s="4">
        <v>144788845.61250001</v>
      </c>
      <c r="O95" s="4">
        <f t="shared" si="17"/>
        <v>-6627083.4100000001</v>
      </c>
      <c r="P95" s="4">
        <v>53638415.763300002</v>
      </c>
      <c r="Q95" s="5">
        <f t="shared" si="13"/>
        <v>191800177.96580002</v>
      </c>
    </row>
    <row r="96" spans="1:17" ht="24.95" customHeight="1" x14ac:dyDescent="0.2">
      <c r="A96" s="137"/>
      <c r="B96" s="132"/>
      <c r="C96" s="1">
        <v>20</v>
      </c>
      <c r="D96" s="1" t="s">
        <v>161</v>
      </c>
      <c r="E96" s="4">
        <v>119734304.4342</v>
      </c>
      <c r="F96" s="4">
        <f t="shared" si="15"/>
        <v>-6627083.4100000001</v>
      </c>
      <c r="G96" s="4">
        <v>54217691.291000001</v>
      </c>
      <c r="H96" s="5">
        <f t="shared" si="12"/>
        <v>167324912.3152</v>
      </c>
      <c r="I96" s="10"/>
      <c r="J96" s="129"/>
      <c r="K96" s="132"/>
      <c r="L96" s="11">
        <v>15</v>
      </c>
      <c r="M96" s="1" t="s">
        <v>543</v>
      </c>
      <c r="N96" s="4">
        <v>96684253.1611</v>
      </c>
      <c r="O96" s="4">
        <f t="shared" si="17"/>
        <v>-6627083.4100000001</v>
      </c>
      <c r="P96" s="4">
        <v>37650675.081699997</v>
      </c>
      <c r="Q96" s="5">
        <f t="shared" si="13"/>
        <v>127707844.8328</v>
      </c>
    </row>
    <row r="97" spans="1:17" ht="24.95" customHeight="1" x14ac:dyDescent="0.2">
      <c r="A97" s="137"/>
      <c r="B97" s="133"/>
      <c r="C97" s="1">
        <v>21</v>
      </c>
      <c r="D97" s="1" t="s">
        <v>162</v>
      </c>
      <c r="E97" s="4">
        <v>114962564.34119999</v>
      </c>
      <c r="F97" s="4">
        <f>-6627083.41</f>
        <v>-6627083.4100000001</v>
      </c>
      <c r="G97" s="4">
        <v>52208677.668099999</v>
      </c>
      <c r="H97" s="5">
        <f t="shared" si="12"/>
        <v>160544158.5993</v>
      </c>
      <c r="I97" s="10"/>
      <c r="J97" s="129"/>
      <c r="K97" s="132"/>
      <c r="L97" s="11">
        <v>16</v>
      </c>
      <c r="M97" s="1" t="s">
        <v>544</v>
      </c>
      <c r="N97" s="4">
        <v>140170132.51710001</v>
      </c>
      <c r="O97" s="4">
        <f t="shared" si="17"/>
        <v>-6627083.4100000001</v>
      </c>
      <c r="P97" s="4">
        <v>54459041.600199997</v>
      </c>
      <c r="Q97" s="5">
        <f t="shared" si="13"/>
        <v>188002090.70730001</v>
      </c>
    </row>
    <row r="98" spans="1:17" ht="24.95" customHeight="1" x14ac:dyDescent="0.2">
      <c r="A98" s="1"/>
      <c r="B98" s="134" t="s">
        <v>855</v>
      </c>
      <c r="C98" s="135"/>
      <c r="D98" s="136"/>
      <c r="E98" s="13">
        <f>SUM(E77:E97)</f>
        <v>2593326628.8063993</v>
      </c>
      <c r="F98" s="13">
        <f t="shared" ref="F98:G98" si="18">SUM(F77:F97)</f>
        <v>-139168751.60999995</v>
      </c>
      <c r="G98" s="13">
        <f t="shared" si="18"/>
        <v>1164864452.7680998</v>
      </c>
      <c r="H98" s="5">
        <f t="shared" si="12"/>
        <v>3619022329.964499</v>
      </c>
      <c r="I98" s="10"/>
      <c r="J98" s="129"/>
      <c r="K98" s="132"/>
      <c r="L98" s="11">
        <v>17</v>
      </c>
      <c r="M98" s="1" t="s">
        <v>545</v>
      </c>
      <c r="N98" s="4">
        <v>175305460.3087</v>
      </c>
      <c r="O98" s="4">
        <f t="shared" si="17"/>
        <v>-6627083.4100000001</v>
      </c>
      <c r="P98" s="4">
        <v>67063036.972800002</v>
      </c>
      <c r="Q98" s="5">
        <f t="shared" si="13"/>
        <v>235741413.87150002</v>
      </c>
    </row>
    <row r="99" spans="1:17" ht="24.95" customHeight="1" x14ac:dyDescent="0.2">
      <c r="A99" s="137">
        <v>5</v>
      </c>
      <c r="B99" s="131" t="s">
        <v>40</v>
      </c>
      <c r="C99" s="1">
        <v>1</v>
      </c>
      <c r="D99" s="1" t="s">
        <v>163</v>
      </c>
      <c r="E99" s="4">
        <v>193839312.08469999</v>
      </c>
      <c r="F99" s="4">
        <f t="shared" ref="F99:F117" si="19">-6627083.41</f>
        <v>-6627083.4100000001</v>
      </c>
      <c r="G99" s="4">
        <v>66764598.594400004</v>
      </c>
      <c r="H99" s="5">
        <f t="shared" si="12"/>
        <v>253976827.26910001</v>
      </c>
      <c r="I99" s="10"/>
      <c r="J99" s="129"/>
      <c r="K99" s="132"/>
      <c r="L99" s="11">
        <v>18</v>
      </c>
      <c r="M99" s="1" t="s">
        <v>546</v>
      </c>
      <c r="N99" s="4">
        <v>132421626.4842</v>
      </c>
      <c r="O99" s="4">
        <f t="shared" si="17"/>
        <v>-6627083.4100000001</v>
      </c>
      <c r="P99" s="4">
        <v>50282863.091700003</v>
      </c>
      <c r="Q99" s="5">
        <f t="shared" si="13"/>
        <v>176077406.16589999</v>
      </c>
    </row>
    <row r="100" spans="1:17" ht="24.95" customHeight="1" x14ac:dyDescent="0.2">
      <c r="A100" s="137"/>
      <c r="B100" s="132"/>
      <c r="C100" s="1">
        <v>2</v>
      </c>
      <c r="D100" s="1" t="s">
        <v>40</v>
      </c>
      <c r="E100" s="4">
        <v>234081384.76530001</v>
      </c>
      <c r="F100" s="4">
        <f t="shared" si="19"/>
        <v>-6627083.4100000001</v>
      </c>
      <c r="G100" s="4">
        <v>83993129.733600006</v>
      </c>
      <c r="H100" s="5">
        <f t="shared" si="12"/>
        <v>311447431.08890003</v>
      </c>
      <c r="I100" s="10"/>
      <c r="J100" s="129"/>
      <c r="K100" s="132"/>
      <c r="L100" s="11">
        <v>19</v>
      </c>
      <c r="M100" s="1" t="s">
        <v>547</v>
      </c>
      <c r="N100" s="4">
        <v>125382879.932</v>
      </c>
      <c r="O100" s="4">
        <f t="shared" si="17"/>
        <v>-6627083.4100000001</v>
      </c>
      <c r="P100" s="4">
        <v>44859186.5836</v>
      </c>
      <c r="Q100" s="5">
        <f t="shared" si="13"/>
        <v>163614983.1056</v>
      </c>
    </row>
    <row r="101" spans="1:17" ht="24.95" customHeight="1" x14ac:dyDescent="0.2">
      <c r="A101" s="137"/>
      <c r="B101" s="132"/>
      <c r="C101" s="1">
        <v>3</v>
      </c>
      <c r="D101" s="1" t="s">
        <v>164</v>
      </c>
      <c r="E101" s="4">
        <v>102374666.51180001</v>
      </c>
      <c r="F101" s="4">
        <f t="shared" si="19"/>
        <v>-6627083.4100000001</v>
      </c>
      <c r="G101" s="4">
        <v>41065385.205799997</v>
      </c>
      <c r="H101" s="5">
        <f t="shared" si="12"/>
        <v>136812968.30760002</v>
      </c>
      <c r="I101" s="10"/>
      <c r="J101" s="129"/>
      <c r="K101" s="132"/>
      <c r="L101" s="11">
        <v>20</v>
      </c>
      <c r="M101" s="1" t="s">
        <v>548</v>
      </c>
      <c r="N101" s="4">
        <v>134440760.79660001</v>
      </c>
      <c r="O101" s="4">
        <f t="shared" si="17"/>
        <v>-6627083.4100000001</v>
      </c>
      <c r="P101" s="4">
        <v>49116484.427699998</v>
      </c>
      <c r="Q101" s="5">
        <f t="shared" si="13"/>
        <v>176930161.8143</v>
      </c>
    </row>
    <row r="102" spans="1:17" ht="24.95" customHeight="1" x14ac:dyDescent="0.2">
      <c r="A102" s="137"/>
      <c r="B102" s="132"/>
      <c r="C102" s="1">
        <v>4</v>
      </c>
      <c r="D102" s="1" t="s">
        <v>165</v>
      </c>
      <c r="E102" s="4">
        <v>120990129.1885</v>
      </c>
      <c r="F102" s="4">
        <f t="shared" si="19"/>
        <v>-6627083.4100000001</v>
      </c>
      <c r="G102" s="4">
        <v>48056635.231299996</v>
      </c>
      <c r="H102" s="5">
        <f t="shared" si="12"/>
        <v>162419681.00980002</v>
      </c>
      <c r="I102" s="10"/>
      <c r="J102" s="130"/>
      <c r="K102" s="133"/>
      <c r="L102" s="11">
        <v>21</v>
      </c>
      <c r="M102" s="1" t="s">
        <v>549</v>
      </c>
      <c r="N102" s="4">
        <v>131545641.31739999</v>
      </c>
      <c r="O102" s="4">
        <f>-6627083.41</f>
        <v>-6627083.4100000001</v>
      </c>
      <c r="P102" s="4">
        <v>48186546.618000001</v>
      </c>
      <c r="Q102" s="5">
        <f t="shared" si="13"/>
        <v>173105104.52539998</v>
      </c>
    </row>
    <row r="103" spans="1:17" ht="24.95" customHeight="1" x14ac:dyDescent="0.2">
      <c r="A103" s="137"/>
      <c r="B103" s="132"/>
      <c r="C103" s="1">
        <v>5</v>
      </c>
      <c r="D103" s="1" t="s">
        <v>166</v>
      </c>
      <c r="E103" s="4">
        <v>153480961.6029</v>
      </c>
      <c r="F103" s="4">
        <f t="shared" si="19"/>
        <v>-6627083.4100000001</v>
      </c>
      <c r="G103" s="4">
        <v>58607913.152999997</v>
      </c>
      <c r="H103" s="5">
        <f t="shared" si="12"/>
        <v>205461791.3459</v>
      </c>
      <c r="I103" s="10"/>
      <c r="J103" s="17"/>
      <c r="K103" s="134" t="s">
        <v>873</v>
      </c>
      <c r="L103" s="135"/>
      <c r="M103" s="136"/>
      <c r="N103" s="13">
        <f>SUM(N82:N102)</f>
        <v>2796137903.6132002</v>
      </c>
      <c r="O103" s="13">
        <f t="shared" ref="O103:P103" si="20">SUM(O82:O102)</f>
        <v>-139168751.60999995</v>
      </c>
      <c r="P103" s="13">
        <f t="shared" si="20"/>
        <v>1047062588.3330001</v>
      </c>
      <c r="Q103" s="7">
        <f t="shared" si="13"/>
        <v>3704031740.3362002</v>
      </c>
    </row>
    <row r="104" spans="1:17" ht="24.95" customHeight="1" x14ac:dyDescent="0.2">
      <c r="A104" s="137"/>
      <c r="B104" s="132"/>
      <c r="C104" s="1">
        <v>6</v>
      </c>
      <c r="D104" s="1" t="s">
        <v>167</v>
      </c>
      <c r="E104" s="4">
        <v>101632754.0477</v>
      </c>
      <c r="F104" s="4">
        <f t="shared" si="19"/>
        <v>-6627083.4100000001</v>
      </c>
      <c r="G104" s="4">
        <v>41665710.211300001</v>
      </c>
      <c r="H104" s="5">
        <f t="shared" si="12"/>
        <v>136671380.84900001</v>
      </c>
      <c r="I104" s="10"/>
      <c r="J104" s="128">
        <v>23</v>
      </c>
      <c r="K104" s="131" t="s">
        <v>58</v>
      </c>
      <c r="L104" s="11">
        <v>1</v>
      </c>
      <c r="M104" s="1" t="s">
        <v>550</v>
      </c>
      <c r="N104" s="4">
        <v>113609722.6911</v>
      </c>
      <c r="O104" s="4">
        <f t="shared" ref="O104:O118" si="21">-6627083.41</f>
        <v>-6627083.4100000001</v>
      </c>
      <c r="P104" s="4">
        <v>45746243.536399998</v>
      </c>
      <c r="Q104" s="5">
        <f t="shared" si="13"/>
        <v>152728882.8175</v>
      </c>
    </row>
    <row r="105" spans="1:17" ht="24.95" customHeight="1" x14ac:dyDescent="0.2">
      <c r="A105" s="137"/>
      <c r="B105" s="132"/>
      <c r="C105" s="1">
        <v>7</v>
      </c>
      <c r="D105" s="1" t="s">
        <v>168</v>
      </c>
      <c r="E105" s="4">
        <v>162142041.94510001</v>
      </c>
      <c r="F105" s="4">
        <f t="shared" si="19"/>
        <v>-6627083.4100000001</v>
      </c>
      <c r="G105" s="4">
        <v>62254195.846600004</v>
      </c>
      <c r="H105" s="5">
        <f t="shared" si="12"/>
        <v>217769154.38170001</v>
      </c>
      <c r="I105" s="10"/>
      <c r="J105" s="129"/>
      <c r="K105" s="132"/>
      <c r="L105" s="11">
        <v>2</v>
      </c>
      <c r="M105" s="1" t="s">
        <v>551</v>
      </c>
      <c r="N105" s="4">
        <v>186824602.8452</v>
      </c>
      <c r="O105" s="4">
        <f t="shared" si="21"/>
        <v>-6627083.4100000001</v>
      </c>
      <c r="P105" s="4">
        <v>54447602.346100003</v>
      </c>
      <c r="Q105" s="5">
        <f t="shared" si="13"/>
        <v>234645121.78130001</v>
      </c>
    </row>
    <row r="106" spans="1:17" ht="24.95" customHeight="1" x14ac:dyDescent="0.2">
      <c r="A106" s="137"/>
      <c r="B106" s="132"/>
      <c r="C106" s="1">
        <v>8</v>
      </c>
      <c r="D106" s="1" t="s">
        <v>169</v>
      </c>
      <c r="E106" s="4">
        <v>163677665.85350001</v>
      </c>
      <c r="F106" s="4">
        <f t="shared" si="19"/>
        <v>-6627083.4100000001</v>
      </c>
      <c r="G106" s="4">
        <v>58489587.920599997</v>
      </c>
      <c r="H106" s="5">
        <f t="shared" si="12"/>
        <v>215540170.36410001</v>
      </c>
      <c r="I106" s="10"/>
      <c r="J106" s="129"/>
      <c r="K106" s="132"/>
      <c r="L106" s="11">
        <v>3</v>
      </c>
      <c r="M106" s="1" t="s">
        <v>552</v>
      </c>
      <c r="N106" s="4">
        <v>143189330.94049999</v>
      </c>
      <c r="O106" s="4">
        <f t="shared" si="21"/>
        <v>-6627083.4100000001</v>
      </c>
      <c r="P106" s="4">
        <v>53610207.654299997</v>
      </c>
      <c r="Q106" s="5">
        <f t="shared" si="13"/>
        <v>190172455.1848</v>
      </c>
    </row>
    <row r="107" spans="1:17" ht="24.95" customHeight="1" x14ac:dyDescent="0.2">
      <c r="A107" s="137"/>
      <c r="B107" s="132"/>
      <c r="C107" s="1">
        <v>9</v>
      </c>
      <c r="D107" s="1" t="s">
        <v>170</v>
      </c>
      <c r="E107" s="4">
        <v>115129121.4207</v>
      </c>
      <c r="F107" s="4">
        <f t="shared" si="19"/>
        <v>-6627083.4100000001</v>
      </c>
      <c r="G107" s="4">
        <v>48690393.141400002</v>
      </c>
      <c r="H107" s="5">
        <f t="shared" si="12"/>
        <v>157192431.1521</v>
      </c>
      <c r="I107" s="10"/>
      <c r="J107" s="129"/>
      <c r="K107" s="132"/>
      <c r="L107" s="11">
        <v>4</v>
      </c>
      <c r="M107" s="1" t="s">
        <v>48</v>
      </c>
      <c r="N107" s="4">
        <v>87199117.105100006</v>
      </c>
      <c r="O107" s="4">
        <f t="shared" si="21"/>
        <v>-6627083.4100000001</v>
      </c>
      <c r="P107" s="4">
        <v>38243753.046899997</v>
      </c>
      <c r="Q107" s="5">
        <f t="shared" si="13"/>
        <v>118815786.74200001</v>
      </c>
    </row>
    <row r="108" spans="1:17" ht="24.95" customHeight="1" x14ac:dyDescent="0.2">
      <c r="A108" s="137"/>
      <c r="B108" s="132"/>
      <c r="C108" s="1">
        <v>10</v>
      </c>
      <c r="D108" s="1" t="s">
        <v>171</v>
      </c>
      <c r="E108" s="4">
        <v>131856444.1191</v>
      </c>
      <c r="F108" s="4">
        <f t="shared" si="19"/>
        <v>-6627083.4100000001</v>
      </c>
      <c r="G108" s="4">
        <v>56344012.935599998</v>
      </c>
      <c r="H108" s="5">
        <f t="shared" si="12"/>
        <v>181573373.64469999</v>
      </c>
      <c r="I108" s="10"/>
      <c r="J108" s="129"/>
      <c r="K108" s="132"/>
      <c r="L108" s="11">
        <v>5</v>
      </c>
      <c r="M108" s="1" t="s">
        <v>553</v>
      </c>
      <c r="N108" s="4">
        <v>151299568.1144</v>
      </c>
      <c r="O108" s="4">
        <f t="shared" si="21"/>
        <v>-6627083.4100000001</v>
      </c>
      <c r="P108" s="4">
        <v>54089482.488600001</v>
      </c>
      <c r="Q108" s="5">
        <f t="shared" si="13"/>
        <v>198761967.19300002</v>
      </c>
    </row>
    <row r="109" spans="1:17" ht="24.95" customHeight="1" x14ac:dyDescent="0.2">
      <c r="A109" s="137"/>
      <c r="B109" s="132"/>
      <c r="C109" s="1">
        <v>11</v>
      </c>
      <c r="D109" s="1" t="s">
        <v>172</v>
      </c>
      <c r="E109" s="4">
        <v>102026347.266</v>
      </c>
      <c r="F109" s="4">
        <f t="shared" si="19"/>
        <v>-6627083.4100000001</v>
      </c>
      <c r="G109" s="4">
        <v>44593971.498999998</v>
      </c>
      <c r="H109" s="5">
        <f t="shared" si="12"/>
        <v>139993235.35500002</v>
      </c>
      <c r="I109" s="10"/>
      <c r="J109" s="129"/>
      <c r="K109" s="132"/>
      <c r="L109" s="11">
        <v>6</v>
      </c>
      <c r="M109" s="1" t="s">
        <v>554</v>
      </c>
      <c r="N109" s="4">
        <v>130040054.5405</v>
      </c>
      <c r="O109" s="4">
        <f t="shared" si="21"/>
        <v>-6627083.4100000001</v>
      </c>
      <c r="P109" s="4">
        <v>53907959.634199999</v>
      </c>
      <c r="Q109" s="5">
        <f t="shared" si="13"/>
        <v>177320930.7647</v>
      </c>
    </row>
    <row r="110" spans="1:17" ht="24.95" customHeight="1" x14ac:dyDescent="0.2">
      <c r="A110" s="137"/>
      <c r="B110" s="132"/>
      <c r="C110" s="1">
        <v>12</v>
      </c>
      <c r="D110" s="1" t="s">
        <v>173</v>
      </c>
      <c r="E110" s="4">
        <v>157998430.3398</v>
      </c>
      <c r="F110" s="4">
        <f t="shared" si="19"/>
        <v>-6627083.4100000001</v>
      </c>
      <c r="G110" s="4">
        <v>63258440.644599997</v>
      </c>
      <c r="H110" s="5">
        <f t="shared" si="12"/>
        <v>214629787.57440001</v>
      </c>
      <c r="I110" s="10"/>
      <c r="J110" s="129"/>
      <c r="K110" s="132"/>
      <c r="L110" s="11">
        <v>7</v>
      </c>
      <c r="M110" s="1" t="s">
        <v>555</v>
      </c>
      <c r="N110" s="4">
        <v>131441524.6516</v>
      </c>
      <c r="O110" s="4">
        <f t="shared" si="21"/>
        <v>-6627083.4100000001</v>
      </c>
      <c r="P110" s="4">
        <v>54367111.842600003</v>
      </c>
      <c r="Q110" s="5">
        <f t="shared" si="13"/>
        <v>179181553.08420002</v>
      </c>
    </row>
    <row r="111" spans="1:17" ht="24.95" customHeight="1" x14ac:dyDescent="0.2">
      <c r="A111" s="137"/>
      <c r="B111" s="132"/>
      <c r="C111" s="1">
        <v>13</v>
      </c>
      <c r="D111" s="1" t="s">
        <v>174</v>
      </c>
      <c r="E111" s="4">
        <v>129946168.7054</v>
      </c>
      <c r="F111" s="4">
        <f t="shared" si="19"/>
        <v>-6627083.4100000001</v>
      </c>
      <c r="G111" s="4">
        <v>47710358.377599999</v>
      </c>
      <c r="H111" s="5">
        <f t="shared" si="12"/>
        <v>171029443.67300001</v>
      </c>
      <c r="I111" s="10"/>
      <c r="J111" s="129"/>
      <c r="K111" s="132"/>
      <c r="L111" s="11">
        <v>8</v>
      </c>
      <c r="M111" s="1" t="s">
        <v>556</v>
      </c>
      <c r="N111" s="4">
        <v>154998395.39750001</v>
      </c>
      <c r="O111" s="4">
        <f t="shared" si="21"/>
        <v>-6627083.4100000001</v>
      </c>
      <c r="P111" s="4">
        <v>70714125.240500003</v>
      </c>
      <c r="Q111" s="5">
        <f t="shared" si="13"/>
        <v>219085437.22800002</v>
      </c>
    </row>
    <row r="112" spans="1:17" ht="24.95" customHeight="1" x14ac:dyDescent="0.2">
      <c r="A112" s="137"/>
      <c r="B112" s="132"/>
      <c r="C112" s="1">
        <v>14</v>
      </c>
      <c r="D112" s="1" t="s">
        <v>175</v>
      </c>
      <c r="E112" s="4">
        <v>151736265.36109999</v>
      </c>
      <c r="F112" s="4">
        <f t="shared" si="19"/>
        <v>-6627083.4100000001</v>
      </c>
      <c r="G112" s="4">
        <v>59854048.6831</v>
      </c>
      <c r="H112" s="5">
        <f t="shared" si="12"/>
        <v>204963230.63419998</v>
      </c>
      <c r="I112" s="10"/>
      <c r="J112" s="129"/>
      <c r="K112" s="132"/>
      <c r="L112" s="11">
        <v>9</v>
      </c>
      <c r="M112" s="1" t="s">
        <v>557</v>
      </c>
      <c r="N112" s="4">
        <v>112053678.00839999</v>
      </c>
      <c r="O112" s="4">
        <f t="shared" si="21"/>
        <v>-6627083.4100000001</v>
      </c>
      <c r="P112" s="4">
        <v>48070302.0207</v>
      </c>
      <c r="Q112" s="5">
        <f t="shared" si="13"/>
        <v>153496896.6191</v>
      </c>
    </row>
    <row r="113" spans="1:17" ht="24.95" customHeight="1" x14ac:dyDescent="0.2">
      <c r="A113" s="137"/>
      <c r="B113" s="132"/>
      <c r="C113" s="1">
        <v>15</v>
      </c>
      <c r="D113" s="1" t="s">
        <v>176</v>
      </c>
      <c r="E113" s="4">
        <v>194446667.9452</v>
      </c>
      <c r="F113" s="4">
        <f t="shared" si="19"/>
        <v>-6627083.4100000001</v>
      </c>
      <c r="G113" s="4">
        <v>72818993.657499999</v>
      </c>
      <c r="H113" s="5">
        <f t="shared" si="12"/>
        <v>260638578.1927</v>
      </c>
      <c r="I113" s="10"/>
      <c r="J113" s="129"/>
      <c r="K113" s="132"/>
      <c r="L113" s="11">
        <v>10</v>
      </c>
      <c r="M113" s="1" t="s">
        <v>558</v>
      </c>
      <c r="N113" s="4">
        <v>149012015.83000001</v>
      </c>
      <c r="O113" s="4">
        <f t="shared" si="21"/>
        <v>-6627083.4100000001</v>
      </c>
      <c r="P113" s="4">
        <v>45508230.6021</v>
      </c>
      <c r="Q113" s="5">
        <f t="shared" si="13"/>
        <v>187893163.02210003</v>
      </c>
    </row>
    <row r="114" spans="1:17" ht="24.95" customHeight="1" x14ac:dyDescent="0.2">
      <c r="A114" s="137"/>
      <c r="B114" s="132"/>
      <c r="C114" s="1">
        <v>16</v>
      </c>
      <c r="D114" s="1" t="s">
        <v>177</v>
      </c>
      <c r="E114" s="4">
        <v>145772805.49790001</v>
      </c>
      <c r="F114" s="4">
        <f t="shared" si="19"/>
        <v>-6627083.4100000001</v>
      </c>
      <c r="G114" s="4">
        <v>56765120.804399997</v>
      </c>
      <c r="H114" s="5">
        <f t="shared" si="12"/>
        <v>195910842.89230001</v>
      </c>
      <c r="I114" s="10"/>
      <c r="J114" s="129"/>
      <c r="K114" s="132"/>
      <c r="L114" s="11">
        <v>11</v>
      </c>
      <c r="M114" s="1" t="s">
        <v>559</v>
      </c>
      <c r="N114" s="4">
        <v>118126199.031</v>
      </c>
      <c r="O114" s="4">
        <f t="shared" si="21"/>
        <v>-6627083.4100000001</v>
      </c>
      <c r="P114" s="4">
        <v>43897162.867200002</v>
      </c>
      <c r="Q114" s="5">
        <f t="shared" si="13"/>
        <v>155396278.48820001</v>
      </c>
    </row>
    <row r="115" spans="1:17" ht="24.95" customHeight="1" x14ac:dyDescent="0.2">
      <c r="A115" s="137"/>
      <c r="B115" s="132"/>
      <c r="C115" s="1">
        <v>17</v>
      </c>
      <c r="D115" s="1" t="s">
        <v>178</v>
      </c>
      <c r="E115" s="4">
        <v>143378731.58129999</v>
      </c>
      <c r="F115" s="4">
        <f t="shared" si="19"/>
        <v>-6627083.4100000001</v>
      </c>
      <c r="G115" s="4">
        <v>55295121.061399996</v>
      </c>
      <c r="H115" s="5">
        <f t="shared" si="12"/>
        <v>192046769.23269999</v>
      </c>
      <c r="I115" s="10"/>
      <c r="J115" s="129"/>
      <c r="K115" s="132"/>
      <c r="L115" s="11">
        <v>12</v>
      </c>
      <c r="M115" s="1" t="s">
        <v>560</v>
      </c>
      <c r="N115" s="4">
        <v>104923567.7207</v>
      </c>
      <c r="O115" s="4">
        <f t="shared" si="21"/>
        <v>-6627083.4100000001</v>
      </c>
      <c r="P115" s="4">
        <v>41893494.316799998</v>
      </c>
      <c r="Q115" s="5">
        <f t="shared" si="13"/>
        <v>140189978.6275</v>
      </c>
    </row>
    <row r="116" spans="1:17" ht="24.95" customHeight="1" x14ac:dyDescent="0.2">
      <c r="A116" s="137"/>
      <c r="B116" s="132"/>
      <c r="C116" s="1">
        <v>18</v>
      </c>
      <c r="D116" s="1" t="s">
        <v>179</v>
      </c>
      <c r="E116" s="4">
        <v>201634903.6137</v>
      </c>
      <c r="F116" s="4">
        <f t="shared" si="19"/>
        <v>-6627083.4100000001</v>
      </c>
      <c r="G116" s="4">
        <v>68963414.693700001</v>
      </c>
      <c r="H116" s="5">
        <f t="shared" si="12"/>
        <v>263971234.89740002</v>
      </c>
      <c r="I116" s="10"/>
      <c r="J116" s="129"/>
      <c r="K116" s="132"/>
      <c r="L116" s="11">
        <v>13</v>
      </c>
      <c r="M116" s="1" t="s">
        <v>561</v>
      </c>
      <c r="N116" s="4">
        <v>87791315.355599999</v>
      </c>
      <c r="O116" s="4">
        <f t="shared" si="21"/>
        <v>-6627083.4100000001</v>
      </c>
      <c r="P116" s="4">
        <v>38533959.042099997</v>
      </c>
      <c r="Q116" s="5">
        <f t="shared" si="13"/>
        <v>119698190.9877</v>
      </c>
    </row>
    <row r="117" spans="1:17" ht="24.95" customHeight="1" x14ac:dyDescent="0.2">
      <c r="A117" s="137"/>
      <c r="B117" s="132"/>
      <c r="C117" s="1">
        <v>19</v>
      </c>
      <c r="D117" s="1" t="s">
        <v>180</v>
      </c>
      <c r="E117" s="4">
        <v>112221516.4778</v>
      </c>
      <c r="F117" s="4">
        <f t="shared" si="19"/>
        <v>-6627083.4100000001</v>
      </c>
      <c r="G117" s="4">
        <v>44262472.198600002</v>
      </c>
      <c r="H117" s="5">
        <f t="shared" si="12"/>
        <v>149856905.26640001</v>
      </c>
      <c r="I117" s="10"/>
      <c r="J117" s="129"/>
      <c r="K117" s="132"/>
      <c r="L117" s="11">
        <v>14</v>
      </c>
      <c r="M117" s="1" t="s">
        <v>562</v>
      </c>
      <c r="N117" s="4">
        <v>87419037.933899999</v>
      </c>
      <c r="O117" s="4">
        <f t="shared" si="21"/>
        <v>-6627083.4100000001</v>
      </c>
      <c r="P117" s="4">
        <v>38756041.564199999</v>
      </c>
      <c r="Q117" s="5">
        <f t="shared" si="13"/>
        <v>119547996.0881</v>
      </c>
    </row>
    <row r="118" spans="1:17" ht="24.95" customHeight="1" x14ac:dyDescent="0.2">
      <c r="A118" s="137"/>
      <c r="B118" s="133"/>
      <c r="C118" s="1">
        <v>20</v>
      </c>
      <c r="D118" s="1" t="s">
        <v>181</v>
      </c>
      <c r="E118" s="4">
        <v>125572592.3704</v>
      </c>
      <c r="F118" s="4">
        <f>-6627083.41</f>
        <v>-6627083.4100000001</v>
      </c>
      <c r="G118" s="4">
        <v>52304919.815899998</v>
      </c>
      <c r="H118" s="5">
        <f t="shared" si="12"/>
        <v>171250428.77630001</v>
      </c>
      <c r="I118" s="10"/>
      <c r="J118" s="129"/>
      <c r="K118" s="132"/>
      <c r="L118" s="11">
        <v>15</v>
      </c>
      <c r="M118" s="1" t="s">
        <v>563</v>
      </c>
      <c r="N118" s="4">
        <v>99817998.591100007</v>
      </c>
      <c r="O118" s="4">
        <f t="shared" si="21"/>
        <v>-6627083.4100000001</v>
      </c>
      <c r="P118" s="4">
        <v>42373397.983099997</v>
      </c>
      <c r="Q118" s="5">
        <f t="shared" si="13"/>
        <v>135564313.16420001</v>
      </c>
    </row>
    <row r="119" spans="1:17" ht="24.95" customHeight="1" x14ac:dyDescent="0.2">
      <c r="A119" s="1"/>
      <c r="B119" s="134" t="s">
        <v>856</v>
      </c>
      <c r="C119" s="135"/>
      <c r="D119" s="136"/>
      <c r="E119" s="13">
        <f>SUM(E99:E118)</f>
        <v>2943938910.6979003</v>
      </c>
      <c r="F119" s="13">
        <f t="shared" ref="F119:G119" si="22">SUM(F99:F118)</f>
        <v>-132541668.19999996</v>
      </c>
      <c r="G119" s="13">
        <f t="shared" si="22"/>
        <v>1131758423.4094</v>
      </c>
      <c r="H119" s="5">
        <f t="shared" si="12"/>
        <v>3943155665.9073005</v>
      </c>
      <c r="I119" s="10"/>
      <c r="J119" s="130"/>
      <c r="K119" s="133"/>
      <c r="L119" s="11">
        <v>16</v>
      </c>
      <c r="M119" s="1" t="s">
        <v>564</v>
      </c>
      <c r="N119" s="4">
        <v>120814319.2911</v>
      </c>
      <c r="O119" s="4">
        <f>-6627083.41</f>
        <v>-6627083.4100000001</v>
      </c>
      <c r="P119" s="4">
        <v>44266601.701800004</v>
      </c>
      <c r="Q119" s="5">
        <f t="shared" si="13"/>
        <v>158453837.58289999</v>
      </c>
    </row>
    <row r="120" spans="1:17" ht="24.95" customHeight="1" x14ac:dyDescent="0.2">
      <c r="A120" s="137">
        <v>6</v>
      </c>
      <c r="B120" s="131" t="s">
        <v>41</v>
      </c>
      <c r="C120" s="1">
        <v>1</v>
      </c>
      <c r="D120" s="1" t="s">
        <v>182</v>
      </c>
      <c r="E120" s="4">
        <v>142597003.04339999</v>
      </c>
      <c r="F120" s="4">
        <f t="shared" ref="F120:F126" si="23">-6627083.41</f>
        <v>-6627083.4100000001</v>
      </c>
      <c r="G120" s="4">
        <v>54124116.277199998</v>
      </c>
      <c r="H120" s="5">
        <f t="shared" si="12"/>
        <v>190094035.91060001</v>
      </c>
      <c r="I120" s="10"/>
      <c r="J120" s="17"/>
      <c r="K120" s="134" t="s">
        <v>874</v>
      </c>
      <c r="L120" s="135"/>
      <c r="M120" s="136"/>
      <c r="N120" s="13">
        <f>SUM(N104:N119)</f>
        <v>1978560448.0476997</v>
      </c>
      <c r="O120" s="13">
        <f t="shared" ref="O120:P120" si="24">SUM(O104:O119)</f>
        <v>-106033334.55999997</v>
      </c>
      <c r="P120" s="13">
        <f t="shared" si="24"/>
        <v>768425675.88760006</v>
      </c>
      <c r="Q120" s="7">
        <f t="shared" si="13"/>
        <v>2640952789.3752999</v>
      </c>
    </row>
    <row r="121" spans="1:17" ht="24.95" customHeight="1" x14ac:dyDescent="0.2">
      <c r="A121" s="137"/>
      <c r="B121" s="132"/>
      <c r="C121" s="1">
        <v>2</v>
      </c>
      <c r="D121" s="1" t="s">
        <v>183</v>
      </c>
      <c r="E121" s="4">
        <v>163702098.8193</v>
      </c>
      <c r="F121" s="4">
        <f t="shared" si="23"/>
        <v>-6627083.4100000001</v>
      </c>
      <c r="G121" s="4">
        <v>63054369.956299998</v>
      </c>
      <c r="H121" s="5">
        <f t="shared" si="12"/>
        <v>220129385.36559999</v>
      </c>
      <c r="I121" s="10"/>
      <c r="J121" s="128">
        <v>24</v>
      </c>
      <c r="K121" s="131" t="s">
        <v>59</v>
      </c>
      <c r="L121" s="11">
        <v>1</v>
      </c>
      <c r="M121" s="1" t="s">
        <v>565</v>
      </c>
      <c r="N121" s="4">
        <v>169540229.16549999</v>
      </c>
      <c r="O121" s="4">
        <f t="shared" ref="O121:O139" si="25">-6627083.41</f>
        <v>-6627083.4100000001</v>
      </c>
      <c r="P121" s="4">
        <v>383436810.18739998</v>
      </c>
      <c r="Q121" s="5">
        <f t="shared" si="13"/>
        <v>546349955.94289994</v>
      </c>
    </row>
    <row r="122" spans="1:17" ht="24.95" customHeight="1" x14ac:dyDescent="0.2">
      <c r="A122" s="137"/>
      <c r="B122" s="132"/>
      <c r="C122" s="1">
        <v>3</v>
      </c>
      <c r="D122" s="1" t="s">
        <v>184</v>
      </c>
      <c r="E122" s="4">
        <v>108943920.6485</v>
      </c>
      <c r="F122" s="4">
        <f t="shared" si="23"/>
        <v>-6627083.4100000001</v>
      </c>
      <c r="G122" s="4">
        <v>42830606.915299997</v>
      </c>
      <c r="H122" s="5">
        <f t="shared" si="12"/>
        <v>145147444.15380001</v>
      </c>
      <c r="I122" s="10"/>
      <c r="J122" s="129"/>
      <c r="K122" s="132"/>
      <c r="L122" s="11">
        <v>2</v>
      </c>
      <c r="M122" s="1" t="s">
        <v>566</v>
      </c>
      <c r="N122" s="4">
        <v>217921556.6397</v>
      </c>
      <c r="O122" s="4">
        <f t="shared" si="25"/>
        <v>-6627083.4100000001</v>
      </c>
      <c r="P122" s="4">
        <v>406930604.74010003</v>
      </c>
      <c r="Q122" s="5">
        <f t="shared" si="13"/>
        <v>618225077.9698</v>
      </c>
    </row>
    <row r="123" spans="1:17" ht="24.95" customHeight="1" x14ac:dyDescent="0.2">
      <c r="A123" s="137"/>
      <c r="B123" s="132"/>
      <c r="C123" s="1">
        <v>4</v>
      </c>
      <c r="D123" s="1" t="s">
        <v>185</v>
      </c>
      <c r="E123" s="4">
        <v>134332775.95429999</v>
      </c>
      <c r="F123" s="4">
        <f t="shared" si="23"/>
        <v>-6627083.4100000001</v>
      </c>
      <c r="G123" s="4">
        <v>48452260.716499999</v>
      </c>
      <c r="H123" s="5">
        <f t="shared" si="12"/>
        <v>176157953.2608</v>
      </c>
      <c r="I123" s="10"/>
      <c r="J123" s="129"/>
      <c r="K123" s="132"/>
      <c r="L123" s="11">
        <v>3</v>
      </c>
      <c r="M123" s="1" t="s">
        <v>567</v>
      </c>
      <c r="N123" s="4">
        <v>351440066.78850001</v>
      </c>
      <c r="O123" s="4">
        <f t="shared" si="25"/>
        <v>-6627083.4100000001</v>
      </c>
      <c r="P123" s="4">
        <v>469143999.68239999</v>
      </c>
      <c r="Q123" s="5">
        <f t="shared" si="13"/>
        <v>813956983.06089997</v>
      </c>
    </row>
    <row r="124" spans="1:17" ht="24.95" customHeight="1" x14ac:dyDescent="0.2">
      <c r="A124" s="137"/>
      <c r="B124" s="132"/>
      <c r="C124" s="1">
        <v>5</v>
      </c>
      <c r="D124" s="1" t="s">
        <v>186</v>
      </c>
      <c r="E124" s="4">
        <v>141172035.8457</v>
      </c>
      <c r="F124" s="4">
        <f t="shared" si="23"/>
        <v>-6627083.4100000001</v>
      </c>
      <c r="G124" s="4">
        <v>53587198.504199997</v>
      </c>
      <c r="H124" s="5">
        <f t="shared" si="12"/>
        <v>188132150.93989998</v>
      </c>
      <c r="I124" s="10"/>
      <c r="J124" s="129"/>
      <c r="K124" s="132"/>
      <c r="L124" s="11">
        <v>4</v>
      </c>
      <c r="M124" s="1" t="s">
        <v>568</v>
      </c>
      <c r="N124" s="4">
        <v>137358067.79539999</v>
      </c>
      <c r="O124" s="4">
        <f t="shared" si="25"/>
        <v>-6627083.4100000001</v>
      </c>
      <c r="P124" s="4">
        <v>368578242.27289999</v>
      </c>
      <c r="Q124" s="5">
        <f t="shared" si="13"/>
        <v>499309226.65829998</v>
      </c>
    </row>
    <row r="125" spans="1:17" ht="24.95" customHeight="1" x14ac:dyDescent="0.2">
      <c r="A125" s="137"/>
      <c r="B125" s="132"/>
      <c r="C125" s="1">
        <v>6</v>
      </c>
      <c r="D125" s="1" t="s">
        <v>187</v>
      </c>
      <c r="E125" s="4">
        <v>138794025.98140001</v>
      </c>
      <c r="F125" s="4">
        <f t="shared" si="23"/>
        <v>-6627083.4100000001</v>
      </c>
      <c r="G125" s="4">
        <v>54343893.081699997</v>
      </c>
      <c r="H125" s="5">
        <f t="shared" si="12"/>
        <v>186510835.65310001</v>
      </c>
      <c r="I125" s="10"/>
      <c r="J125" s="129"/>
      <c r="K125" s="132"/>
      <c r="L125" s="11">
        <v>5</v>
      </c>
      <c r="M125" s="1" t="s">
        <v>569</v>
      </c>
      <c r="N125" s="4">
        <v>115483255.0573</v>
      </c>
      <c r="O125" s="4">
        <f t="shared" si="25"/>
        <v>-6627083.4100000001</v>
      </c>
      <c r="P125" s="4">
        <v>358013444.46200001</v>
      </c>
      <c r="Q125" s="5">
        <f t="shared" si="13"/>
        <v>466869616.10930002</v>
      </c>
    </row>
    <row r="126" spans="1:17" ht="24.95" customHeight="1" x14ac:dyDescent="0.2">
      <c r="A126" s="137"/>
      <c r="B126" s="132"/>
      <c r="C126" s="1">
        <v>7</v>
      </c>
      <c r="D126" s="1" t="s">
        <v>188</v>
      </c>
      <c r="E126" s="4">
        <v>191753440.73480001</v>
      </c>
      <c r="F126" s="4">
        <f t="shared" si="23"/>
        <v>-6627083.4100000001</v>
      </c>
      <c r="G126" s="4">
        <v>68206181.404200003</v>
      </c>
      <c r="H126" s="5">
        <f t="shared" si="12"/>
        <v>253332538.72900003</v>
      </c>
      <c r="I126" s="10"/>
      <c r="J126" s="129"/>
      <c r="K126" s="132"/>
      <c r="L126" s="11">
        <v>6</v>
      </c>
      <c r="M126" s="1" t="s">
        <v>570</v>
      </c>
      <c r="N126" s="4">
        <v>129106018.58570001</v>
      </c>
      <c r="O126" s="4">
        <f t="shared" si="25"/>
        <v>-6627083.4100000001</v>
      </c>
      <c r="P126" s="4">
        <v>360500580.06029999</v>
      </c>
      <c r="Q126" s="5">
        <f t="shared" si="13"/>
        <v>482979515.236</v>
      </c>
    </row>
    <row r="127" spans="1:17" ht="24.95" customHeight="1" x14ac:dyDescent="0.2">
      <c r="A127" s="137"/>
      <c r="B127" s="133"/>
      <c r="C127" s="1">
        <v>8</v>
      </c>
      <c r="D127" s="1" t="s">
        <v>189</v>
      </c>
      <c r="E127" s="4">
        <v>176995593.60280001</v>
      </c>
      <c r="F127" s="4">
        <f>-6627083.41</f>
        <v>-6627083.4100000001</v>
      </c>
      <c r="G127" s="4">
        <v>71762331.502700001</v>
      </c>
      <c r="H127" s="5">
        <f t="shared" si="12"/>
        <v>242130841.69550002</v>
      </c>
      <c r="I127" s="10"/>
      <c r="J127" s="129"/>
      <c r="K127" s="132"/>
      <c r="L127" s="11">
        <v>7</v>
      </c>
      <c r="M127" s="1" t="s">
        <v>571</v>
      </c>
      <c r="N127" s="4">
        <v>118539049.5926</v>
      </c>
      <c r="O127" s="4">
        <f t="shared" si="25"/>
        <v>-6627083.4100000001</v>
      </c>
      <c r="P127" s="4">
        <v>354245377.95969999</v>
      </c>
      <c r="Q127" s="5">
        <f t="shared" si="13"/>
        <v>466157344.14230001</v>
      </c>
    </row>
    <row r="128" spans="1:17" ht="24.95" customHeight="1" x14ac:dyDescent="0.2">
      <c r="A128" s="1"/>
      <c r="B128" s="134" t="s">
        <v>857</v>
      </c>
      <c r="C128" s="135"/>
      <c r="D128" s="136"/>
      <c r="E128" s="13">
        <f>SUM(E120:E127)</f>
        <v>1198290894.6301999</v>
      </c>
      <c r="F128" s="13">
        <f t="shared" ref="F128:I128" si="26">SUM(F120:F127)</f>
        <v>-53016667.280000001</v>
      </c>
      <c r="G128" s="13">
        <f t="shared" si="26"/>
        <v>456360958.35810006</v>
      </c>
      <c r="H128" s="5">
        <f t="shared" si="12"/>
        <v>1601635185.7083001</v>
      </c>
      <c r="I128" s="13">
        <f t="shared" si="26"/>
        <v>0</v>
      </c>
      <c r="J128" s="129"/>
      <c r="K128" s="132"/>
      <c r="L128" s="11">
        <v>8</v>
      </c>
      <c r="M128" s="1" t="s">
        <v>572</v>
      </c>
      <c r="N128" s="4">
        <v>143004752.59060001</v>
      </c>
      <c r="O128" s="4">
        <f t="shared" si="25"/>
        <v>-6627083.4100000001</v>
      </c>
      <c r="P128" s="4">
        <v>365394151.14270002</v>
      </c>
      <c r="Q128" s="5">
        <f t="shared" si="13"/>
        <v>501771820.3233</v>
      </c>
    </row>
    <row r="129" spans="1:17" ht="24.95" customHeight="1" x14ac:dyDescent="0.2">
      <c r="A129" s="137">
        <v>7</v>
      </c>
      <c r="B129" s="131" t="s">
        <v>42</v>
      </c>
      <c r="C129" s="1">
        <v>1</v>
      </c>
      <c r="D129" s="1" t="s">
        <v>190</v>
      </c>
      <c r="E129" s="4">
        <v>141033360.07300001</v>
      </c>
      <c r="F129" s="4">
        <f t="shared" ref="F129:F150" si="27">-6627083.41</f>
        <v>-6627083.4100000001</v>
      </c>
      <c r="G129" s="4">
        <v>51673959.343900003</v>
      </c>
      <c r="H129" s="5">
        <f t="shared" si="12"/>
        <v>186080236.00690001</v>
      </c>
      <c r="I129" s="10"/>
      <c r="J129" s="129"/>
      <c r="K129" s="132"/>
      <c r="L129" s="11">
        <v>9</v>
      </c>
      <c r="M129" s="1" t="s">
        <v>573</v>
      </c>
      <c r="N129" s="4">
        <v>95489503.396300003</v>
      </c>
      <c r="O129" s="4">
        <f t="shared" si="25"/>
        <v>-6627083.4100000001</v>
      </c>
      <c r="P129" s="4">
        <v>347545381.98269999</v>
      </c>
      <c r="Q129" s="5">
        <f t="shared" si="13"/>
        <v>436407801.96899998</v>
      </c>
    </row>
    <row r="130" spans="1:17" ht="24.95" customHeight="1" x14ac:dyDescent="0.2">
      <c r="A130" s="137"/>
      <c r="B130" s="132"/>
      <c r="C130" s="1">
        <v>2</v>
      </c>
      <c r="D130" s="1" t="s">
        <v>191</v>
      </c>
      <c r="E130" s="4">
        <v>124440600.8124</v>
      </c>
      <c r="F130" s="4">
        <f t="shared" si="27"/>
        <v>-6627083.4100000001</v>
      </c>
      <c r="G130" s="4">
        <v>45033597.607199997</v>
      </c>
      <c r="H130" s="5">
        <f t="shared" si="12"/>
        <v>162847115.00959998</v>
      </c>
      <c r="I130" s="10"/>
      <c r="J130" s="129"/>
      <c r="K130" s="132"/>
      <c r="L130" s="11">
        <v>10</v>
      </c>
      <c r="M130" s="1" t="s">
        <v>574</v>
      </c>
      <c r="N130" s="4">
        <v>162819217.41960001</v>
      </c>
      <c r="O130" s="4">
        <f t="shared" si="25"/>
        <v>-6627083.4100000001</v>
      </c>
      <c r="P130" s="4">
        <v>380076646.08069998</v>
      </c>
      <c r="Q130" s="5">
        <f t="shared" si="13"/>
        <v>536268780.09029996</v>
      </c>
    </row>
    <row r="131" spans="1:17" ht="24.95" customHeight="1" x14ac:dyDescent="0.2">
      <c r="A131" s="137"/>
      <c r="B131" s="132"/>
      <c r="C131" s="1">
        <v>3</v>
      </c>
      <c r="D131" s="1" t="s">
        <v>192</v>
      </c>
      <c r="E131" s="4">
        <v>120495498.6586</v>
      </c>
      <c r="F131" s="4">
        <f t="shared" si="27"/>
        <v>-6627083.4100000001</v>
      </c>
      <c r="G131" s="4">
        <v>43067658.980400003</v>
      </c>
      <c r="H131" s="5">
        <f t="shared" si="12"/>
        <v>156936074.229</v>
      </c>
      <c r="I131" s="10"/>
      <c r="J131" s="129"/>
      <c r="K131" s="132"/>
      <c r="L131" s="11">
        <v>11</v>
      </c>
      <c r="M131" s="1" t="s">
        <v>575</v>
      </c>
      <c r="N131" s="4">
        <v>140749158.8066</v>
      </c>
      <c r="O131" s="4">
        <f t="shared" si="25"/>
        <v>-6627083.4100000001</v>
      </c>
      <c r="P131" s="4">
        <v>368057359.71749997</v>
      </c>
      <c r="Q131" s="5">
        <f t="shared" si="13"/>
        <v>502179435.11409998</v>
      </c>
    </row>
    <row r="132" spans="1:17" ht="24.95" customHeight="1" x14ac:dyDescent="0.2">
      <c r="A132" s="137"/>
      <c r="B132" s="132"/>
      <c r="C132" s="1">
        <v>4</v>
      </c>
      <c r="D132" s="1" t="s">
        <v>193</v>
      </c>
      <c r="E132" s="4">
        <v>142845838.63999999</v>
      </c>
      <c r="F132" s="4">
        <f t="shared" si="27"/>
        <v>-6627083.4100000001</v>
      </c>
      <c r="G132" s="4">
        <v>54277219.262400001</v>
      </c>
      <c r="H132" s="5">
        <f t="shared" si="12"/>
        <v>190495974.49239999</v>
      </c>
      <c r="I132" s="10"/>
      <c r="J132" s="129"/>
      <c r="K132" s="132"/>
      <c r="L132" s="11">
        <v>12</v>
      </c>
      <c r="M132" s="1" t="s">
        <v>576</v>
      </c>
      <c r="N132" s="4">
        <v>193523112.30899999</v>
      </c>
      <c r="O132" s="4">
        <f t="shared" si="25"/>
        <v>-6627083.4100000001</v>
      </c>
      <c r="P132" s="4">
        <v>391368478.5571</v>
      </c>
      <c r="Q132" s="5">
        <f t="shared" si="13"/>
        <v>578264507.45609999</v>
      </c>
    </row>
    <row r="133" spans="1:17" ht="24.95" customHeight="1" x14ac:dyDescent="0.2">
      <c r="A133" s="137"/>
      <c r="B133" s="132"/>
      <c r="C133" s="1">
        <v>5</v>
      </c>
      <c r="D133" s="1" t="s">
        <v>194</v>
      </c>
      <c r="E133" s="4">
        <v>185391658.1284</v>
      </c>
      <c r="F133" s="4">
        <f t="shared" si="27"/>
        <v>-6627083.4100000001</v>
      </c>
      <c r="G133" s="4">
        <v>70544580.5995</v>
      </c>
      <c r="H133" s="5">
        <f t="shared" si="12"/>
        <v>249309155.3179</v>
      </c>
      <c r="I133" s="10"/>
      <c r="J133" s="129"/>
      <c r="K133" s="132"/>
      <c r="L133" s="11">
        <v>13</v>
      </c>
      <c r="M133" s="1" t="s">
        <v>577</v>
      </c>
      <c r="N133" s="4">
        <v>209379503.10569999</v>
      </c>
      <c r="O133" s="4">
        <f t="shared" si="25"/>
        <v>-6627083.4100000001</v>
      </c>
      <c r="P133" s="4">
        <v>404969487.1591</v>
      </c>
      <c r="Q133" s="5">
        <f t="shared" si="13"/>
        <v>607721906.85479999</v>
      </c>
    </row>
    <row r="134" spans="1:17" ht="24.95" customHeight="1" x14ac:dyDescent="0.2">
      <c r="A134" s="137"/>
      <c r="B134" s="132"/>
      <c r="C134" s="1">
        <v>6</v>
      </c>
      <c r="D134" s="1" t="s">
        <v>195</v>
      </c>
      <c r="E134" s="4">
        <v>151467308.31729999</v>
      </c>
      <c r="F134" s="4">
        <f t="shared" si="27"/>
        <v>-6627083.4100000001</v>
      </c>
      <c r="G134" s="4">
        <v>53006768.892700002</v>
      </c>
      <c r="H134" s="5">
        <f t="shared" ref="H134:H197" si="28">E134+F134+G134</f>
        <v>197846993.80000001</v>
      </c>
      <c r="I134" s="10"/>
      <c r="J134" s="129"/>
      <c r="K134" s="132"/>
      <c r="L134" s="11">
        <v>14</v>
      </c>
      <c r="M134" s="1" t="s">
        <v>578</v>
      </c>
      <c r="N134" s="4">
        <v>112712223.9304</v>
      </c>
      <c r="O134" s="4">
        <f t="shared" si="25"/>
        <v>-6627083.4100000001</v>
      </c>
      <c r="P134" s="4">
        <v>357182862.11750001</v>
      </c>
      <c r="Q134" s="5">
        <f t="shared" ref="Q134:Q197" si="29">N134+O134+P134</f>
        <v>463268002.63789999</v>
      </c>
    </row>
    <row r="135" spans="1:17" ht="24.95" customHeight="1" x14ac:dyDescent="0.2">
      <c r="A135" s="137"/>
      <c r="B135" s="132"/>
      <c r="C135" s="1">
        <v>7</v>
      </c>
      <c r="D135" s="1" t="s">
        <v>196</v>
      </c>
      <c r="E135" s="4">
        <v>143680881.1798</v>
      </c>
      <c r="F135" s="4">
        <f t="shared" si="27"/>
        <v>-6627083.4100000001</v>
      </c>
      <c r="G135" s="4">
        <v>50077249.941</v>
      </c>
      <c r="H135" s="5">
        <f t="shared" si="28"/>
        <v>187131047.71079999</v>
      </c>
      <c r="I135" s="10"/>
      <c r="J135" s="129"/>
      <c r="K135" s="132"/>
      <c r="L135" s="11">
        <v>15</v>
      </c>
      <c r="M135" s="1" t="s">
        <v>579</v>
      </c>
      <c r="N135" s="4">
        <v>136005400.0009</v>
      </c>
      <c r="O135" s="4">
        <f t="shared" si="25"/>
        <v>-6627083.4100000001</v>
      </c>
      <c r="P135" s="4">
        <v>368531499.08990002</v>
      </c>
      <c r="Q135" s="5">
        <f t="shared" si="29"/>
        <v>497909815.68080002</v>
      </c>
    </row>
    <row r="136" spans="1:17" ht="24.95" customHeight="1" x14ac:dyDescent="0.2">
      <c r="A136" s="137"/>
      <c r="B136" s="132"/>
      <c r="C136" s="1">
        <v>8</v>
      </c>
      <c r="D136" s="1" t="s">
        <v>197</v>
      </c>
      <c r="E136" s="4">
        <v>123472524.72239999</v>
      </c>
      <c r="F136" s="4">
        <f t="shared" si="27"/>
        <v>-6627083.4100000001</v>
      </c>
      <c r="G136" s="4">
        <v>45727618.589500003</v>
      </c>
      <c r="H136" s="5">
        <f t="shared" si="28"/>
        <v>162573059.90189999</v>
      </c>
      <c r="I136" s="10"/>
      <c r="J136" s="129"/>
      <c r="K136" s="132"/>
      <c r="L136" s="11">
        <v>16</v>
      </c>
      <c r="M136" s="1" t="s">
        <v>580</v>
      </c>
      <c r="N136" s="4">
        <v>203610301.86950001</v>
      </c>
      <c r="O136" s="4">
        <f t="shared" si="25"/>
        <v>-6627083.4100000001</v>
      </c>
      <c r="P136" s="4">
        <v>401575470.92650002</v>
      </c>
      <c r="Q136" s="5">
        <f t="shared" si="29"/>
        <v>598558689.38600004</v>
      </c>
    </row>
    <row r="137" spans="1:17" ht="24.95" customHeight="1" x14ac:dyDescent="0.2">
      <c r="A137" s="137"/>
      <c r="B137" s="132"/>
      <c r="C137" s="1">
        <v>9</v>
      </c>
      <c r="D137" s="1" t="s">
        <v>198</v>
      </c>
      <c r="E137" s="4">
        <v>155977644.57570001</v>
      </c>
      <c r="F137" s="4">
        <f t="shared" si="27"/>
        <v>-6627083.4100000001</v>
      </c>
      <c r="G137" s="4">
        <v>56477817.052500002</v>
      </c>
      <c r="H137" s="5">
        <f t="shared" si="28"/>
        <v>205828378.21820003</v>
      </c>
      <c r="I137" s="10"/>
      <c r="J137" s="129"/>
      <c r="K137" s="132"/>
      <c r="L137" s="11">
        <v>17</v>
      </c>
      <c r="M137" s="1" t="s">
        <v>581</v>
      </c>
      <c r="N137" s="4">
        <v>197566945.31079999</v>
      </c>
      <c r="O137" s="4">
        <f t="shared" si="25"/>
        <v>-6627083.4100000001</v>
      </c>
      <c r="P137" s="4">
        <v>397913781.84750003</v>
      </c>
      <c r="Q137" s="5">
        <f t="shared" si="29"/>
        <v>588853643.74830008</v>
      </c>
    </row>
    <row r="138" spans="1:17" ht="24.95" customHeight="1" x14ac:dyDescent="0.2">
      <c r="A138" s="137"/>
      <c r="B138" s="132"/>
      <c r="C138" s="1">
        <v>10</v>
      </c>
      <c r="D138" s="1" t="s">
        <v>199</v>
      </c>
      <c r="E138" s="4">
        <v>147572534.104</v>
      </c>
      <c r="F138" s="4">
        <f t="shared" si="27"/>
        <v>-6627083.4100000001</v>
      </c>
      <c r="G138" s="4">
        <v>56577801.3499</v>
      </c>
      <c r="H138" s="5">
        <f t="shared" si="28"/>
        <v>197523252.04390001</v>
      </c>
      <c r="I138" s="10"/>
      <c r="J138" s="129"/>
      <c r="K138" s="132"/>
      <c r="L138" s="11">
        <v>18</v>
      </c>
      <c r="M138" s="1" t="s">
        <v>582</v>
      </c>
      <c r="N138" s="4">
        <v>201732373.33019999</v>
      </c>
      <c r="O138" s="4">
        <f t="shared" si="25"/>
        <v>-6627083.4100000001</v>
      </c>
      <c r="P138" s="4">
        <v>400370209.48030001</v>
      </c>
      <c r="Q138" s="5">
        <f t="shared" si="29"/>
        <v>595475499.40050006</v>
      </c>
    </row>
    <row r="139" spans="1:17" ht="24.95" customHeight="1" x14ac:dyDescent="0.2">
      <c r="A139" s="137"/>
      <c r="B139" s="132"/>
      <c r="C139" s="1">
        <v>11</v>
      </c>
      <c r="D139" s="1" t="s">
        <v>200</v>
      </c>
      <c r="E139" s="4">
        <v>168960702.61379999</v>
      </c>
      <c r="F139" s="4">
        <f t="shared" si="27"/>
        <v>-6627083.4100000001</v>
      </c>
      <c r="G139" s="4">
        <v>58990944.3759</v>
      </c>
      <c r="H139" s="5">
        <f t="shared" si="28"/>
        <v>221324563.57969999</v>
      </c>
      <c r="I139" s="10"/>
      <c r="J139" s="129"/>
      <c r="K139" s="132"/>
      <c r="L139" s="11">
        <v>19</v>
      </c>
      <c r="M139" s="1" t="s">
        <v>583</v>
      </c>
      <c r="N139" s="4">
        <v>156021127.85710001</v>
      </c>
      <c r="O139" s="4">
        <f t="shared" si="25"/>
        <v>-6627083.4100000001</v>
      </c>
      <c r="P139" s="4">
        <v>377435027.40649998</v>
      </c>
      <c r="Q139" s="5">
        <f t="shared" si="29"/>
        <v>526829071.85360003</v>
      </c>
    </row>
    <row r="140" spans="1:17" ht="24.95" customHeight="1" x14ac:dyDescent="0.2">
      <c r="A140" s="137"/>
      <c r="B140" s="132"/>
      <c r="C140" s="1">
        <v>12</v>
      </c>
      <c r="D140" s="1" t="s">
        <v>201</v>
      </c>
      <c r="E140" s="4">
        <v>129751867.6532</v>
      </c>
      <c r="F140" s="4">
        <f t="shared" si="27"/>
        <v>-6627083.4100000001</v>
      </c>
      <c r="G140" s="4">
        <v>50644875.679499999</v>
      </c>
      <c r="H140" s="5">
        <f t="shared" si="28"/>
        <v>173769659.92269999</v>
      </c>
      <c r="I140" s="10"/>
      <c r="J140" s="130"/>
      <c r="K140" s="133"/>
      <c r="L140" s="11">
        <v>20</v>
      </c>
      <c r="M140" s="1" t="s">
        <v>584</v>
      </c>
      <c r="N140" s="4">
        <v>178468317.6557</v>
      </c>
      <c r="O140" s="4">
        <f>-6627083.41</f>
        <v>-6627083.4100000001</v>
      </c>
      <c r="P140" s="4">
        <v>388052018.2784</v>
      </c>
      <c r="Q140" s="5">
        <f t="shared" si="29"/>
        <v>559893252.52410007</v>
      </c>
    </row>
    <row r="141" spans="1:17" ht="24.95" customHeight="1" x14ac:dyDescent="0.2">
      <c r="A141" s="137"/>
      <c r="B141" s="132"/>
      <c r="C141" s="1">
        <v>13</v>
      </c>
      <c r="D141" s="1" t="s">
        <v>202</v>
      </c>
      <c r="E141" s="4">
        <v>155862490.30849999</v>
      </c>
      <c r="F141" s="4">
        <f t="shared" si="27"/>
        <v>-6627083.4100000001</v>
      </c>
      <c r="G141" s="4">
        <v>64095069.392700002</v>
      </c>
      <c r="H141" s="5">
        <f t="shared" si="28"/>
        <v>213330476.29119998</v>
      </c>
      <c r="I141" s="10"/>
      <c r="J141" s="17"/>
      <c r="K141" s="134" t="s">
        <v>875</v>
      </c>
      <c r="L141" s="135"/>
      <c r="M141" s="136"/>
      <c r="N141" s="13">
        <f>SUM(N121:N140)</f>
        <v>3370470181.2071004</v>
      </c>
      <c r="O141" s="13">
        <f t="shared" ref="O141:P141" si="30">SUM(O121:O140)</f>
        <v>-132541668.19999996</v>
      </c>
      <c r="P141" s="13">
        <f t="shared" si="30"/>
        <v>7649321433.1512003</v>
      </c>
      <c r="Q141" s="7">
        <f t="shared" si="29"/>
        <v>10887249946.1583</v>
      </c>
    </row>
    <row r="142" spans="1:17" ht="24.95" customHeight="1" x14ac:dyDescent="0.2">
      <c r="A142" s="137"/>
      <c r="B142" s="132"/>
      <c r="C142" s="1">
        <v>14</v>
      </c>
      <c r="D142" s="1" t="s">
        <v>203</v>
      </c>
      <c r="E142" s="4">
        <v>115136245.2587</v>
      </c>
      <c r="F142" s="4">
        <f t="shared" si="27"/>
        <v>-6627083.4100000001</v>
      </c>
      <c r="G142" s="4">
        <v>43286702.147600003</v>
      </c>
      <c r="H142" s="5">
        <f t="shared" si="28"/>
        <v>151795863.99630001</v>
      </c>
      <c r="I142" s="10"/>
      <c r="J142" s="128">
        <v>25</v>
      </c>
      <c r="K142" s="131" t="s">
        <v>60</v>
      </c>
      <c r="L142" s="11">
        <v>1</v>
      </c>
      <c r="M142" s="1" t="s">
        <v>585</v>
      </c>
      <c r="N142" s="4">
        <v>116772050.6944</v>
      </c>
      <c r="O142" s="4">
        <f t="shared" ref="O142:O153" si="31">-6627083.41</f>
        <v>-6627083.4100000001</v>
      </c>
      <c r="P142" s="4">
        <v>44769355.229199998</v>
      </c>
      <c r="Q142" s="5">
        <f t="shared" si="29"/>
        <v>154914322.51359999</v>
      </c>
    </row>
    <row r="143" spans="1:17" ht="24.95" customHeight="1" x14ac:dyDescent="0.2">
      <c r="A143" s="137"/>
      <c r="B143" s="132"/>
      <c r="C143" s="1">
        <v>15</v>
      </c>
      <c r="D143" s="1" t="s">
        <v>204</v>
      </c>
      <c r="E143" s="4">
        <v>120953061.9048</v>
      </c>
      <c r="F143" s="4">
        <f t="shared" si="27"/>
        <v>-6627083.4100000001</v>
      </c>
      <c r="G143" s="4">
        <v>46415351.2513</v>
      </c>
      <c r="H143" s="5">
        <f t="shared" si="28"/>
        <v>160741329.74610001</v>
      </c>
      <c r="I143" s="10"/>
      <c r="J143" s="129"/>
      <c r="K143" s="132"/>
      <c r="L143" s="11">
        <v>2</v>
      </c>
      <c r="M143" s="1" t="s">
        <v>586</v>
      </c>
      <c r="N143" s="4">
        <v>131623185.51639999</v>
      </c>
      <c r="O143" s="4">
        <f t="shared" si="31"/>
        <v>-6627083.4100000001</v>
      </c>
      <c r="P143" s="4">
        <v>44679641.855499998</v>
      </c>
      <c r="Q143" s="5">
        <f t="shared" si="29"/>
        <v>169675743.9619</v>
      </c>
    </row>
    <row r="144" spans="1:17" ht="24.95" customHeight="1" x14ac:dyDescent="0.2">
      <c r="A144" s="137"/>
      <c r="B144" s="132"/>
      <c r="C144" s="1">
        <v>16</v>
      </c>
      <c r="D144" s="1" t="s">
        <v>205</v>
      </c>
      <c r="E144" s="4">
        <v>110323943.0504</v>
      </c>
      <c r="F144" s="4">
        <f t="shared" si="27"/>
        <v>-6627083.4100000001</v>
      </c>
      <c r="G144" s="4">
        <v>40417865.489500001</v>
      </c>
      <c r="H144" s="5">
        <f t="shared" si="28"/>
        <v>144114725.12990001</v>
      </c>
      <c r="I144" s="10"/>
      <c r="J144" s="129"/>
      <c r="K144" s="132"/>
      <c r="L144" s="11">
        <v>3</v>
      </c>
      <c r="M144" s="1" t="s">
        <v>587</v>
      </c>
      <c r="N144" s="4">
        <v>134770457.8193</v>
      </c>
      <c r="O144" s="4">
        <f t="shared" si="31"/>
        <v>-6627083.4100000001</v>
      </c>
      <c r="P144" s="4">
        <v>47512844.696800001</v>
      </c>
      <c r="Q144" s="5">
        <f t="shared" si="29"/>
        <v>175656219.10609999</v>
      </c>
    </row>
    <row r="145" spans="1:17" ht="24.95" customHeight="1" x14ac:dyDescent="0.2">
      <c r="A145" s="137"/>
      <c r="B145" s="132"/>
      <c r="C145" s="1">
        <v>17</v>
      </c>
      <c r="D145" s="1" t="s">
        <v>206</v>
      </c>
      <c r="E145" s="4">
        <v>139593490.5623</v>
      </c>
      <c r="F145" s="4">
        <f t="shared" si="27"/>
        <v>-6627083.4100000001</v>
      </c>
      <c r="G145" s="4">
        <v>50767812.347000003</v>
      </c>
      <c r="H145" s="5">
        <f t="shared" si="28"/>
        <v>183734219.4993</v>
      </c>
      <c r="I145" s="10"/>
      <c r="J145" s="129"/>
      <c r="K145" s="132"/>
      <c r="L145" s="11">
        <v>4</v>
      </c>
      <c r="M145" s="1" t="s">
        <v>588</v>
      </c>
      <c r="N145" s="4">
        <v>159010774.40720001</v>
      </c>
      <c r="O145" s="4">
        <f t="shared" si="31"/>
        <v>-6627083.4100000001</v>
      </c>
      <c r="P145" s="4">
        <v>54416372.650200002</v>
      </c>
      <c r="Q145" s="5">
        <f t="shared" si="29"/>
        <v>206800063.64740002</v>
      </c>
    </row>
    <row r="146" spans="1:17" ht="24.95" customHeight="1" x14ac:dyDescent="0.2">
      <c r="A146" s="137"/>
      <c r="B146" s="132"/>
      <c r="C146" s="1">
        <v>18</v>
      </c>
      <c r="D146" s="1" t="s">
        <v>207</v>
      </c>
      <c r="E146" s="4">
        <v>130813285.5263</v>
      </c>
      <c r="F146" s="4">
        <f t="shared" si="27"/>
        <v>-6627083.4100000001</v>
      </c>
      <c r="G146" s="4">
        <v>51439719.401900001</v>
      </c>
      <c r="H146" s="5">
        <f t="shared" si="28"/>
        <v>175625921.51820001</v>
      </c>
      <c r="I146" s="10"/>
      <c r="J146" s="129"/>
      <c r="K146" s="132"/>
      <c r="L146" s="11">
        <v>5</v>
      </c>
      <c r="M146" s="1" t="s">
        <v>589</v>
      </c>
      <c r="N146" s="4">
        <v>113540535.8486</v>
      </c>
      <c r="O146" s="4">
        <f t="shared" si="31"/>
        <v>-6627083.4100000001</v>
      </c>
      <c r="P146" s="4">
        <v>41187423.0163</v>
      </c>
      <c r="Q146" s="5">
        <f t="shared" si="29"/>
        <v>148100875.4549</v>
      </c>
    </row>
    <row r="147" spans="1:17" ht="24.95" customHeight="1" x14ac:dyDescent="0.2">
      <c r="A147" s="137"/>
      <c r="B147" s="132"/>
      <c r="C147" s="1">
        <v>19</v>
      </c>
      <c r="D147" s="1" t="s">
        <v>208</v>
      </c>
      <c r="E147" s="4">
        <v>153206436.47999999</v>
      </c>
      <c r="F147" s="4">
        <f t="shared" si="27"/>
        <v>-6627083.4100000001</v>
      </c>
      <c r="G147" s="4">
        <v>60350164.871299997</v>
      </c>
      <c r="H147" s="5">
        <f t="shared" si="28"/>
        <v>206929517.94129997</v>
      </c>
      <c r="I147" s="10"/>
      <c r="J147" s="129"/>
      <c r="K147" s="132"/>
      <c r="L147" s="11">
        <v>6</v>
      </c>
      <c r="M147" s="1" t="s">
        <v>590</v>
      </c>
      <c r="N147" s="4">
        <v>106766061.50120001</v>
      </c>
      <c r="O147" s="4">
        <f t="shared" si="31"/>
        <v>-6627083.4100000001</v>
      </c>
      <c r="P147" s="4">
        <v>42592967.473300003</v>
      </c>
      <c r="Q147" s="5">
        <f t="shared" si="29"/>
        <v>142731945.5645</v>
      </c>
    </row>
    <row r="148" spans="1:17" ht="24.95" customHeight="1" x14ac:dyDescent="0.2">
      <c r="A148" s="137"/>
      <c r="B148" s="132"/>
      <c r="C148" s="1">
        <v>20</v>
      </c>
      <c r="D148" s="1" t="s">
        <v>209</v>
      </c>
      <c r="E148" s="4">
        <v>106183972.3547</v>
      </c>
      <c r="F148" s="4">
        <f t="shared" si="27"/>
        <v>-6627083.4100000001</v>
      </c>
      <c r="G148" s="4">
        <v>41257565.898800001</v>
      </c>
      <c r="H148" s="5">
        <f t="shared" si="28"/>
        <v>140814454.84350002</v>
      </c>
      <c r="I148" s="10"/>
      <c r="J148" s="129"/>
      <c r="K148" s="132"/>
      <c r="L148" s="11">
        <v>7</v>
      </c>
      <c r="M148" s="1" t="s">
        <v>591</v>
      </c>
      <c r="N148" s="4">
        <v>121989814.7119</v>
      </c>
      <c r="O148" s="4">
        <f t="shared" si="31"/>
        <v>-6627083.4100000001</v>
      </c>
      <c r="P148" s="4">
        <v>44383566.761100002</v>
      </c>
      <c r="Q148" s="5">
        <f t="shared" si="29"/>
        <v>159746298.06299999</v>
      </c>
    </row>
    <row r="149" spans="1:17" ht="24.95" customHeight="1" x14ac:dyDescent="0.2">
      <c r="A149" s="137"/>
      <c r="B149" s="132"/>
      <c r="C149" s="1">
        <v>21</v>
      </c>
      <c r="D149" s="1" t="s">
        <v>210</v>
      </c>
      <c r="E149" s="4">
        <v>145187823.44749999</v>
      </c>
      <c r="F149" s="4">
        <f t="shared" si="27"/>
        <v>-6627083.4100000001</v>
      </c>
      <c r="G149" s="4">
        <v>55661593.040100001</v>
      </c>
      <c r="H149" s="5">
        <f t="shared" si="28"/>
        <v>194222333.0776</v>
      </c>
      <c r="I149" s="10"/>
      <c r="J149" s="129"/>
      <c r="K149" s="132"/>
      <c r="L149" s="11">
        <v>8</v>
      </c>
      <c r="M149" s="1" t="s">
        <v>592</v>
      </c>
      <c r="N149" s="4">
        <v>190884643.00310001</v>
      </c>
      <c r="O149" s="4">
        <f t="shared" si="31"/>
        <v>-6627083.4100000001</v>
      </c>
      <c r="P149" s="4">
        <v>67541669.799600005</v>
      </c>
      <c r="Q149" s="5">
        <f t="shared" si="29"/>
        <v>251799229.39270002</v>
      </c>
    </row>
    <row r="150" spans="1:17" ht="24.95" customHeight="1" x14ac:dyDescent="0.2">
      <c r="A150" s="137"/>
      <c r="B150" s="132"/>
      <c r="C150" s="1">
        <v>22</v>
      </c>
      <c r="D150" s="1" t="s">
        <v>211</v>
      </c>
      <c r="E150" s="4">
        <v>141372016.1645</v>
      </c>
      <c r="F150" s="4">
        <f t="shared" si="27"/>
        <v>-6627083.4100000001</v>
      </c>
      <c r="G150" s="4">
        <v>52665313.084700003</v>
      </c>
      <c r="H150" s="5">
        <f t="shared" si="28"/>
        <v>187410245.83920002</v>
      </c>
      <c r="I150" s="10"/>
      <c r="J150" s="129"/>
      <c r="K150" s="132"/>
      <c r="L150" s="11">
        <v>9</v>
      </c>
      <c r="M150" s="1" t="s">
        <v>74</v>
      </c>
      <c r="N150" s="4">
        <v>176901302.336</v>
      </c>
      <c r="O150" s="4">
        <f t="shared" si="31"/>
        <v>-6627083.4100000001</v>
      </c>
      <c r="P150" s="4">
        <v>52777007.472599998</v>
      </c>
      <c r="Q150" s="5">
        <f t="shared" si="29"/>
        <v>223051226.39859998</v>
      </c>
    </row>
    <row r="151" spans="1:17" ht="24.95" customHeight="1" x14ac:dyDescent="0.2">
      <c r="A151" s="137"/>
      <c r="B151" s="133"/>
      <c r="C151" s="1">
        <v>23</v>
      </c>
      <c r="D151" s="1" t="s">
        <v>212</v>
      </c>
      <c r="E151" s="4">
        <v>149737980.0034</v>
      </c>
      <c r="F151" s="4">
        <f>-6627083.41</f>
        <v>-6627083.4100000001</v>
      </c>
      <c r="G151" s="4">
        <v>57043975.516199999</v>
      </c>
      <c r="H151" s="5">
        <f t="shared" si="28"/>
        <v>200154872.10960001</v>
      </c>
      <c r="I151" s="10"/>
      <c r="J151" s="129"/>
      <c r="K151" s="132"/>
      <c r="L151" s="11">
        <v>10</v>
      </c>
      <c r="M151" s="1" t="s">
        <v>593</v>
      </c>
      <c r="N151" s="4">
        <v>135326802.95550001</v>
      </c>
      <c r="O151" s="4">
        <f t="shared" si="31"/>
        <v>-6627083.4100000001</v>
      </c>
      <c r="P151" s="4">
        <v>48510801.1743</v>
      </c>
      <c r="Q151" s="5">
        <f t="shared" si="29"/>
        <v>177210520.7198</v>
      </c>
    </row>
    <row r="152" spans="1:17" ht="24.95" customHeight="1" x14ac:dyDescent="0.2">
      <c r="A152" s="1"/>
      <c r="B152" s="134" t="s">
        <v>858</v>
      </c>
      <c r="C152" s="135"/>
      <c r="D152" s="136"/>
      <c r="E152" s="13">
        <f>SUM(E129:E151)</f>
        <v>3203461164.5397005</v>
      </c>
      <c r="F152" s="13">
        <f t="shared" ref="F152:G152" si="32">SUM(F129:F151)</f>
        <v>-152422918.42999995</v>
      </c>
      <c r="G152" s="13">
        <f t="shared" si="32"/>
        <v>1199501224.1155002</v>
      </c>
      <c r="H152" s="5">
        <f t="shared" si="28"/>
        <v>4250539470.2252007</v>
      </c>
      <c r="I152" s="10"/>
      <c r="J152" s="129"/>
      <c r="K152" s="132"/>
      <c r="L152" s="11">
        <v>11</v>
      </c>
      <c r="M152" s="1" t="s">
        <v>203</v>
      </c>
      <c r="N152" s="4">
        <v>129533901.8857</v>
      </c>
      <c r="O152" s="4">
        <f t="shared" si="31"/>
        <v>-6627083.4100000001</v>
      </c>
      <c r="P152" s="4">
        <v>48484075.811800003</v>
      </c>
      <c r="Q152" s="5">
        <f t="shared" si="29"/>
        <v>171390894.28750002</v>
      </c>
    </row>
    <row r="153" spans="1:17" ht="24.95" customHeight="1" x14ac:dyDescent="0.2">
      <c r="A153" s="137">
        <v>8</v>
      </c>
      <c r="B153" s="131" t="s">
        <v>43</v>
      </c>
      <c r="C153" s="1">
        <v>1</v>
      </c>
      <c r="D153" s="1" t="s">
        <v>213</v>
      </c>
      <c r="E153" s="4">
        <v>125749915.81820001</v>
      </c>
      <c r="F153" s="4">
        <f t="shared" ref="F153:F178" si="33">-6627083.41</f>
        <v>-6627083.4100000001</v>
      </c>
      <c r="G153" s="4">
        <v>42742336.748000003</v>
      </c>
      <c r="H153" s="5">
        <f t="shared" si="28"/>
        <v>161865169.15620002</v>
      </c>
      <c r="I153" s="10"/>
      <c r="J153" s="129"/>
      <c r="K153" s="132"/>
      <c r="L153" s="11">
        <v>12</v>
      </c>
      <c r="M153" s="1" t="s">
        <v>594</v>
      </c>
      <c r="N153" s="4">
        <v>137620473.34439999</v>
      </c>
      <c r="O153" s="4">
        <f t="shared" si="31"/>
        <v>-6627083.4100000001</v>
      </c>
      <c r="P153" s="4">
        <v>45361191.001999997</v>
      </c>
      <c r="Q153" s="5">
        <f t="shared" si="29"/>
        <v>176354580.9364</v>
      </c>
    </row>
    <row r="154" spans="1:17" ht="24.95" customHeight="1" x14ac:dyDescent="0.2">
      <c r="A154" s="137"/>
      <c r="B154" s="132"/>
      <c r="C154" s="1">
        <v>2</v>
      </c>
      <c r="D154" s="1" t="s">
        <v>214</v>
      </c>
      <c r="E154" s="4">
        <v>121595574.7182</v>
      </c>
      <c r="F154" s="4">
        <f t="shared" si="33"/>
        <v>-6627083.4100000001</v>
      </c>
      <c r="G154" s="4">
        <v>46715612.112199999</v>
      </c>
      <c r="H154" s="5">
        <f t="shared" si="28"/>
        <v>161684103.42039999</v>
      </c>
      <c r="I154" s="10"/>
      <c r="J154" s="130"/>
      <c r="K154" s="133"/>
      <c r="L154" s="11">
        <v>13</v>
      </c>
      <c r="M154" s="1" t="s">
        <v>595</v>
      </c>
      <c r="N154" s="4">
        <v>110476929.1813</v>
      </c>
      <c r="O154" s="4">
        <f>-6627083.41</f>
        <v>-6627083.4100000001</v>
      </c>
      <c r="P154" s="4">
        <v>40520965.839199997</v>
      </c>
      <c r="Q154" s="5">
        <f t="shared" si="29"/>
        <v>144370811.61050001</v>
      </c>
    </row>
    <row r="155" spans="1:17" ht="24.95" customHeight="1" x14ac:dyDescent="0.2">
      <c r="A155" s="137"/>
      <c r="B155" s="132"/>
      <c r="C155" s="1">
        <v>3</v>
      </c>
      <c r="D155" s="1" t="s">
        <v>215</v>
      </c>
      <c r="E155" s="4">
        <v>170593323.6584</v>
      </c>
      <c r="F155" s="4">
        <f t="shared" si="33"/>
        <v>-6627083.4100000001</v>
      </c>
      <c r="G155" s="4">
        <v>60538912.847099997</v>
      </c>
      <c r="H155" s="5">
        <f t="shared" si="28"/>
        <v>224505153.09549999</v>
      </c>
      <c r="I155" s="10"/>
      <c r="J155" s="17"/>
      <c r="K155" s="134" t="s">
        <v>876</v>
      </c>
      <c r="L155" s="135"/>
      <c r="M155" s="136"/>
      <c r="N155" s="13">
        <f>SUM(N142:N154)</f>
        <v>1765216933.2049999</v>
      </c>
      <c r="O155" s="13">
        <f t="shared" ref="O155:P155" si="34">SUM(O142:O154)</f>
        <v>-86152084.329999983</v>
      </c>
      <c r="P155" s="13">
        <f t="shared" si="34"/>
        <v>622737882.78190005</v>
      </c>
      <c r="Q155" s="7">
        <f t="shared" si="29"/>
        <v>2301802731.6568999</v>
      </c>
    </row>
    <row r="156" spans="1:17" ht="24.95" customHeight="1" x14ac:dyDescent="0.2">
      <c r="A156" s="137"/>
      <c r="B156" s="132"/>
      <c r="C156" s="1">
        <v>4</v>
      </c>
      <c r="D156" s="1" t="s">
        <v>216</v>
      </c>
      <c r="E156" s="4">
        <v>98266912.649599999</v>
      </c>
      <c r="F156" s="4">
        <f t="shared" si="33"/>
        <v>-6627083.4100000001</v>
      </c>
      <c r="G156" s="4">
        <v>40520253.862599999</v>
      </c>
      <c r="H156" s="5">
        <f t="shared" si="28"/>
        <v>132160083.1022</v>
      </c>
      <c r="I156" s="10"/>
      <c r="J156" s="128">
        <v>26</v>
      </c>
      <c r="K156" s="131" t="s">
        <v>61</v>
      </c>
      <c r="L156" s="11">
        <v>1</v>
      </c>
      <c r="M156" s="1" t="s">
        <v>596</v>
      </c>
      <c r="N156" s="4">
        <v>121477594.0211</v>
      </c>
      <c r="O156" s="4">
        <f t="shared" ref="O156:O179" si="35">-6627083.41</f>
        <v>-6627083.4100000001</v>
      </c>
      <c r="P156" s="4">
        <v>46983973.448399998</v>
      </c>
      <c r="Q156" s="5">
        <f t="shared" si="29"/>
        <v>161834484.05950001</v>
      </c>
    </row>
    <row r="157" spans="1:17" ht="24.95" customHeight="1" x14ac:dyDescent="0.2">
      <c r="A157" s="137"/>
      <c r="B157" s="132"/>
      <c r="C157" s="1">
        <v>5</v>
      </c>
      <c r="D157" s="1" t="s">
        <v>217</v>
      </c>
      <c r="E157" s="4">
        <v>136009390.6473</v>
      </c>
      <c r="F157" s="4">
        <f t="shared" si="33"/>
        <v>-6627083.4100000001</v>
      </c>
      <c r="G157" s="4">
        <v>50696223.850400001</v>
      </c>
      <c r="H157" s="5">
        <f t="shared" si="28"/>
        <v>180078531.08770001</v>
      </c>
      <c r="I157" s="10"/>
      <c r="J157" s="129"/>
      <c r="K157" s="132"/>
      <c r="L157" s="11">
        <v>2</v>
      </c>
      <c r="M157" s="1" t="s">
        <v>597</v>
      </c>
      <c r="N157" s="4">
        <v>104296797.22930001</v>
      </c>
      <c r="O157" s="4">
        <f t="shared" si="35"/>
        <v>-6627083.4100000001</v>
      </c>
      <c r="P157" s="4">
        <v>39071798.872500002</v>
      </c>
      <c r="Q157" s="5">
        <f t="shared" si="29"/>
        <v>136741512.6918</v>
      </c>
    </row>
    <row r="158" spans="1:17" ht="24.95" customHeight="1" x14ac:dyDescent="0.2">
      <c r="A158" s="137"/>
      <c r="B158" s="132"/>
      <c r="C158" s="1">
        <v>6</v>
      </c>
      <c r="D158" s="1" t="s">
        <v>218</v>
      </c>
      <c r="E158" s="4">
        <v>97980542.836700007</v>
      </c>
      <c r="F158" s="4">
        <f t="shared" si="33"/>
        <v>-6627083.4100000001</v>
      </c>
      <c r="G158" s="4">
        <v>39171094.680200003</v>
      </c>
      <c r="H158" s="5">
        <f t="shared" si="28"/>
        <v>130524554.10690001</v>
      </c>
      <c r="I158" s="10"/>
      <c r="J158" s="129"/>
      <c r="K158" s="132"/>
      <c r="L158" s="11">
        <v>3</v>
      </c>
      <c r="M158" s="1" t="s">
        <v>598</v>
      </c>
      <c r="N158" s="4">
        <v>119441485.3144</v>
      </c>
      <c r="O158" s="4">
        <f t="shared" si="35"/>
        <v>-6627083.4100000001</v>
      </c>
      <c r="P158" s="4">
        <v>52776983.985699996</v>
      </c>
      <c r="Q158" s="5">
        <f t="shared" si="29"/>
        <v>165591385.8901</v>
      </c>
    </row>
    <row r="159" spans="1:17" ht="24.95" customHeight="1" x14ac:dyDescent="0.2">
      <c r="A159" s="137"/>
      <c r="B159" s="132"/>
      <c r="C159" s="1">
        <v>7</v>
      </c>
      <c r="D159" s="1" t="s">
        <v>219</v>
      </c>
      <c r="E159" s="4">
        <v>164247178.31889999</v>
      </c>
      <c r="F159" s="4">
        <f t="shared" si="33"/>
        <v>-6627083.4100000001</v>
      </c>
      <c r="G159" s="4">
        <v>56513025.200599998</v>
      </c>
      <c r="H159" s="5">
        <f t="shared" si="28"/>
        <v>214133120.10949999</v>
      </c>
      <c r="I159" s="10"/>
      <c r="J159" s="129"/>
      <c r="K159" s="132"/>
      <c r="L159" s="11">
        <v>4</v>
      </c>
      <c r="M159" s="1" t="s">
        <v>599</v>
      </c>
      <c r="N159" s="4">
        <v>194433192.5</v>
      </c>
      <c r="O159" s="4">
        <f t="shared" si="35"/>
        <v>-6627083.4100000001</v>
      </c>
      <c r="P159" s="4">
        <v>51077460.541100003</v>
      </c>
      <c r="Q159" s="5">
        <f t="shared" si="29"/>
        <v>238883569.6311</v>
      </c>
    </row>
    <row r="160" spans="1:17" ht="24.95" customHeight="1" x14ac:dyDescent="0.2">
      <c r="A160" s="137"/>
      <c r="B160" s="132"/>
      <c r="C160" s="1">
        <v>8</v>
      </c>
      <c r="D160" s="1" t="s">
        <v>220</v>
      </c>
      <c r="E160" s="4">
        <v>108693121.6073</v>
      </c>
      <c r="F160" s="4">
        <f t="shared" si="33"/>
        <v>-6627083.4100000001</v>
      </c>
      <c r="G160" s="4">
        <v>43342766.559</v>
      </c>
      <c r="H160" s="5">
        <f t="shared" si="28"/>
        <v>145408804.7563</v>
      </c>
      <c r="I160" s="10"/>
      <c r="J160" s="129"/>
      <c r="K160" s="132"/>
      <c r="L160" s="11">
        <v>5</v>
      </c>
      <c r="M160" s="1" t="s">
        <v>600</v>
      </c>
      <c r="N160" s="4">
        <v>116709632.5174</v>
      </c>
      <c r="O160" s="4">
        <f t="shared" si="35"/>
        <v>-6627083.4100000001</v>
      </c>
      <c r="P160" s="4">
        <v>48498620.2676</v>
      </c>
      <c r="Q160" s="5">
        <f t="shared" si="29"/>
        <v>158581169.375</v>
      </c>
    </row>
    <row r="161" spans="1:17" ht="24.95" customHeight="1" x14ac:dyDescent="0.2">
      <c r="A161" s="137"/>
      <c r="B161" s="132"/>
      <c r="C161" s="1">
        <v>9</v>
      </c>
      <c r="D161" s="1" t="s">
        <v>221</v>
      </c>
      <c r="E161" s="4">
        <v>129089563.708</v>
      </c>
      <c r="F161" s="4">
        <f t="shared" si="33"/>
        <v>-6627083.4100000001</v>
      </c>
      <c r="G161" s="4">
        <v>48254888.187100001</v>
      </c>
      <c r="H161" s="5">
        <f t="shared" si="28"/>
        <v>170717368.4851</v>
      </c>
      <c r="I161" s="10"/>
      <c r="J161" s="129"/>
      <c r="K161" s="132"/>
      <c r="L161" s="11">
        <v>6</v>
      </c>
      <c r="M161" s="1" t="s">
        <v>601</v>
      </c>
      <c r="N161" s="4">
        <v>122919978.6626</v>
      </c>
      <c r="O161" s="4">
        <f t="shared" si="35"/>
        <v>-6627083.4100000001</v>
      </c>
      <c r="P161" s="4">
        <v>49857107.125500001</v>
      </c>
      <c r="Q161" s="5">
        <f t="shared" si="29"/>
        <v>166150002.37810001</v>
      </c>
    </row>
    <row r="162" spans="1:17" ht="24.95" customHeight="1" x14ac:dyDescent="0.2">
      <c r="A162" s="137"/>
      <c r="B162" s="132"/>
      <c r="C162" s="1">
        <v>10</v>
      </c>
      <c r="D162" s="1" t="s">
        <v>222</v>
      </c>
      <c r="E162" s="4">
        <v>110031045.7448</v>
      </c>
      <c r="F162" s="4">
        <f t="shared" si="33"/>
        <v>-6627083.4100000001</v>
      </c>
      <c r="G162" s="4">
        <v>42267358.932899997</v>
      </c>
      <c r="H162" s="5">
        <f t="shared" si="28"/>
        <v>145671321.26770002</v>
      </c>
      <c r="I162" s="10"/>
      <c r="J162" s="129"/>
      <c r="K162" s="132"/>
      <c r="L162" s="11">
        <v>7</v>
      </c>
      <c r="M162" s="1" t="s">
        <v>602</v>
      </c>
      <c r="N162" s="4">
        <v>116428289.40790001</v>
      </c>
      <c r="O162" s="4">
        <f t="shared" si="35"/>
        <v>-6627083.4100000001</v>
      </c>
      <c r="P162" s="4">
        <v>46413727.576300003</v>
      </c>
      <c r="Q162" s="5">
        <f t="shared" si="29"/>
        <v>156214933.5742</v>
      </c>
    </row>
    <row r="163" spans="1:17" ht="24.95" customHeight="1" x14ac:dyDescent="0.2">
      <c r="A163" s="137"/>
      <c r="B163" s="132"/>
      <c r="C163" s="1">
        <v>11</v>
      </c>
      <c r="D163" s="1" t="s">
        <v>223</v>
      </c>
      <c r="E163" s="4">
        <v>158532463.2836</v>
      </c>
      <c r="F163" s="4">
        <f t="shared" si="33"/>
        <v>-6627083.4100000001</v>
      </c>
      <c r="G163" s="4">
        <v>61201911.447899997</v>
      </c>
      <c r="H163" s="5">
        <f t="shared" si="28"/>
        <v>213107291.3215</v>
      </c>
      <c r="I163" s="10"/>
      <c r="J163" s="129"/>
      <c r="K163" s="132"/>
      <c r="L163" s="11">
        <v>8</v>
      </c>
      <c r="M163" s="1" t="s">
        <v>603</v>
      </c>
      <c r="N163" s="4">
        <v>104036053.2024</v>
      </c>
      <c r="O163" s="4">
        <f t="shared" si="35"/>
        <v>-6627083.4100000001</v>
      </c>
      <c r="P163" s="4">
        <v>42589170.994000003</v>
      </c>
      <c r="Q163" s="5">
        <f t="shared" si="29"/>
        <v>139998140.78640002</v>
      </c>
    </row>
    <row r="164" spans="1:17" ht="24.95" customHeight="1" x14ac:dyDescent="0.2">
      <c r="A164" s="137"/>
      <c r="B164" s="132"/>
      <c r="C164" s="1">
        <v>12</v>
      </c>
      <c r="D164" s="1" t="s">
        <v>224</v>
      </c>
      <c r="E164" s="4">
        <v>112275222.2192</v>
      </c>
      <c r="F164" s="4">
        <f t="shared" si="33"/>
        <v>-6627083.4100000001</v>
      </c>
      <c r="G164" s="4">
        <v>44852487.527000003</v>
      </c>
      <c r="H164" s="5">
        <f t="shared" si="28"/>
        <v>150500626.3362</v>
      </c>
      <c r="I164" s="10"/>
      <c r="J164" s="129"/>
      <c r="K164" s="132"/>
      <c r="L164" s="11">
        <v>9</v>
      </c>
      <c r="M164" s="1" t="s">
        <v>604</v>
      </c>
      <c r="N164" s="4">
        <v>112260890.4302</v>
      </c>
      <c r="O164" s="4">
        <f t="shared" si="35"/>
        <v>-6627083.4100000001</v>
      </c>
      <c r="P164" s="4">
        <v>45859307.310999997</v>
      </c>
      <c r="Q164" s="5">
        <f t="shared" si="29"/>
        <v>151493114.3312</v>
      </c>
    </row>
    <row r="165" spans="1:17" ht="24.95" customHeight="1" x14ac:dyDescent="0.2">
      <c r="A165" s="137"/>
      <c r="B165" s="132"/>
      <c r="C165" s="1">
        <v>13</v>
      </c>
      <c r="D165" s="1" t="s">
        <v>225</v>
      </c>
      <c r="E165" s="4">
        <v>129539455.4386</v>
      </c>
      <c r="F165" s="4">
        <f t="shared" si="33"/>
        <v>-6627083.4100000001</v>
      </c>
      <c r="G165" s="4">
        <v>54378245.166000001</v>
      </c>
      <c r="H165" s="5">
        <f t="shared" si="28"/>
        <v>177290617.19460002</v>
      </c>
      <c r="I165" s="10"/>
      <c r="J165" s="129"/>
      <c r="K165" s="132"/>
      <c r="L165" s="11">
        <v>10</v>
      </c>
      <c r="M165" s="1" t="s">
        <v>605</v>
      </c>
      <c r="N165" s="4">
        <v>123630775.2613</v>
      </c>
      <c r="O165" s="4">
        <f t="shared" si="35"/>
        <v>-6627083.4100000001</v>
      </c>
      <c r="P165" s="4">
        <v>48979152.765900001</v>
      </c>
      <c r="Q165" s="5">
        <f t="shared" si="29"/>
        <v>165982844.61720002</v>
      </c>
    </row>
    <row r="166" spans="1:17" ht="24.95" customHeight="1" x14ac:dyDescent="0.2">
      <c r="A166" s="137"/>
      <c r="B166" s="132"/>
      <c r="C166" s="1">
        <v>14</v>
      </c>
      <c r="D166" s="1" t="s">
        <v>226</v>
      </c>
      <c r="E166" s="4">
        <v>114506129.20739999</v>
      </c>
      <c r="F166" s="4">
        <f t="shared" si="33"/>
        <v>-6627083.4100000001</v>
      </c>
      <c r="G166" s="4">
        <v>41676990.434900001</v>
      </c>
      <c r="H166" s="5">
        <f t="shared" si="28"/>
        <v>149556036.23229998</v>
      </c>
      <c r="I166" s="10"/>
      <c r="J166" s="129"/>
      <c r="K166" s="132"/>
      <c r="L166" s="11">
        <v>11</v>
      </c>
      <c r="M166" s="1" t="s">
        <v>606</v>
      </c>
      <c r="N166" s="4">
        <v>120761886.7836</v>
      </c>
      <c r="O166" s="4">
        <f t="shared" si="35"/>
        <v>-6627083.4100000001</v>
      </c>
      <c r="P166" s="4">
        <v>44596507.731399998</v>
      </c>
      <c r="Q166" s="5">
        <f t="shared" si="29"/>
        <v>158731311.10500002</v>
      </c>
    </row>
    <row r="167" spans="1:17" ht="24.95" customHeight="1" x14ac:dyDescent="0.2">
      <c r="A167" s="137"/>
      <c r="B167" s="132"/>
      <c r="C167" s="1">
        <v>15</v>
      </c>
      <c r="D167" s="1" t="s">
        <v>227</v>
      </c>
      <c r="E167" s="4">
        <v>105377649.0837</v>
      </c>
      <c r="F167" s="4">
        <f t="shared" si="33"/>
        <v>-6627083.4100000001</v>
      </c>
      <c r="G167" s="4">
        <v>38614787.918700002</v>
      </c>
      <c r="H167" s="5">
        <f t="shared" si="28"/>
        <v>137365353.59240001</v>
      </c>
      <c r="I167" s="10"/>
      <c r="J167" s="129"/>
      <c r="K167" s="132"/>
      <c r="L167" s="11">
        <v>12</v>
      </c>
      <c r="M167" s="1" t="s">
        <v>607</v>
      </c>
      <c r="N167" s="4">
        <v>140521046.54440001</v>
      </c>
      <c r="O167" s="4">
        <f t="shared" si="35"/>
        <v>-6627083.4100000001</v>
      </c>
      <c r="P167" s="4">
        <v>55055032.924400002</v>
      </c>
      <c r="Q167" s="5">
        <f t="shared" si="29"/>
        <v>188948996.05880001</v>
      </c>
    </row>
    <row r="168" spans="1:17" ht="24.95" customHeight="1" x14ac:dyDescent="0.2">
      <c r="A168" s="137"/>
      <c r="B168" s="132"/>
      <c r="C168" s="1">
        <v>16</v>
      </c>
      <c r="D168" s="1" t="s">
        <v>228</v>
      </c>
      <c r="E168" s="4">
        <v>154407750.9138</v>
      </c>
      <c r="F168" s="4">
        <f t="shared" si="33"/>
        <v>-6627083.4100000001</v>
      </c>
      <c r="G168" s="4">
        <v>48651681.216300003</v>
      </c>
      <c r="H168" s="5">
        <f t="shared" si="28"/>
        <v>196432348.72010002</v>
      </c>
      <c r="I168" s="10"/>
      <c r="J168" s="129"/>
      <c r="K168" s="132"/>
      <c r="L168" s="11">
        <v>13</v>
      </c>
      <c r="M168" s="1" t="s">
        <v>608</v>
      </c>
      <c r="N168" s="4">
        <v>143945693.9082</v>
      </c>
      <c r="O168" s="4">
        <f t="shared" si="35"/>
        <v>-6627083.4100000001</v>
      </c>
      <c r="P168" s="4">
        <v>52092814.705600001</v>
      </c>
      <c r="Q168" s="5">
        <f t="shared" si="29"/>
        <v>189411425.20379999</v>
      </c>
    </row>
    <row r="169" spans="1:17" ht="24.95" customHeight="1" x14ac:dyDescent="0.2">
      <c r="A169" s="137"/>
      <c r="B169" s="132"/>
      <c r="C169" s="1">
        <v>17</v>
      </c>
      <c r="D169" s="1" t="s">
        <v>229</v>
      </c>
      <c r="E169" s="4">
        <v>159132883.52959999</v>
      </c>
      <c r="F169" s="4">
        <f t="shared" si="33"/>
        <v>-6627083.4100000001</v>
      </c>
      <c r="G169" s="4">
        <v>53608973.947300002</v>
      </c>
      <c r="H169" s="5">
        <f t="shared" si="28"/>
        <v>206114774.06690001</v>
      </c>
      <c r="I169" s="10"/>
      <c r="J169" s="129"/>
      <c r="K169" s="132"/>
      <c r="L169" s="11">
        <v>14</v>
      </c>
      <c r="M169" s="1" t="s">
        <v>609</v>
      </c>
      <c r="N169" s="4">
        <v>159386086.21290001</v>
      </c>
      <c r="O169" s="4">
        <f t="shared" si="35"/>
        <v>-6627083.4100000001</v>
      </c>
      <c r="P169" s="4">
        <v>53955939.290799998</v>
      </c>
      <c r="Q169" s="5">
        <f t="shared" si="29"/>
        <v>206714942.09370002</v>
      </c>
    </row>
    <row r="170" spans="1:17" ht="24.95" customHeight="1" x14ac:dyDescent="0.2">
      <c r="A170" s="137"/>
      <c r="B170" s="132"/>
      <c r="C170" s="1">
        <v>18</v>
      </c>
      <c r="D170" s="1" t="s">
        <v>230</v>
      </c>
      <c r="E170" s="4">
        <v>88605267.454799995</v>
      </c>
      <c r="F170" s="4">
        <f t="shared" si="33"/>
        <v>-6627083.4100000001</v>
      </c>
      <c r="G170" s="4">
        <v>38164439.359200001</v>
      </c>
      <c r="H170" s="5">
        <f t="shared" si="28"/>
        <v>120142623.404</v>
      </c>
      <c r="I170" s="10"/>
      <c r="J170" s="129"/>
      <c r="K170" s="132"/>
      <c r="L170" s="11">
        <v>15</v>
      </c>
      <c r="M170" s="1" t="s">
        <v>610</v>
      </c>
      <c r="N170" s="4">
        <v>188065671.8662</v>
      </c>
      <c r="O170" s="4">
        <f t="shared" si="35"/>
        <v>-6627083.4100000001</v>
      </c>
      <c r="P170" s="4">
        <v>55590064.201200001</v>
      </c>
      <c r="Q170" s="5">
        <f t="shared" si="29"/>
        <v>237028652.65740001</v>
      </c>
    </row>
    <row r="171" spans="1:17" ht="24.95" customHeight="1" x14ac:dyDescent="0.2">
      <c r="A171" s="137"/>
      <c r="B171" s="132"/>
      <c r="C171" s="1">
        <v>19</v>
      </c>
      <c r="D171" s="1" t="s">
        <v>231</v>
      </c>
      <c r="E171" s="4">
        <v>119368529.8232</v>
      </c>
      <c r="F171" s="4">
        <f t="shared" si="33"/>
        <v>-6627083.4100000001</v>
      </c>
      <c r="G171" s="4">
        <v>43092176.983499996</v>
      </c>
      <c r="H171" s="5">
        <f t="shared" si="28"/>
        <v>155833623.39669999</v>
      </c>
      <c r="I171" s="10"/>
      <c r="J171" s="129"/>
      <c r="K171" s="132"/>
      <c r="L171" s="11">
        <v>16</v>
      </c>
      <c r="M171" s="1" t="s">
        <v>611</v>
      </c>
      <c r="N171" s="4">
        <v>119108046.76970001</v>
      </c>
      <c r="O171" s="4">
        <f t="shared" si="35"/>
        <v>-6627083.4100000001</v>
      </c>
      <c r="P171" s="4">
        <v>54165445.171700001</v>
      </c>
      <c r="Q171" s="5">
        <f t="shared" si="29"/>
        <v>166646408.53140002</v>
      </c>
    </row>
    <row r="172" spans="1:17" ht="24.95" customHeight="1" x14ac:dyDescent="0.2">
      <c r="A172" s="137"/>
      <c r="B172" s="132"/>
      <c r="C172" s="1">
        <v>20</v>
      </c>
      <c r="D172" s="1" t="s">
        <v>232</v>
      </c>
      <c r="E172" s="4">
        <v>141259719.55720001</v>
      </c>
      <c r="F172" s="4">
        <f t="shared" si="33"/>
        <v>-6627083.4100000001</v>
      </c>
      <c r="G172" s="4">
        <v>46939895.546599999</v>
      </c>
      <c r="H172" s="5">
        <f t="shared" si="28"/>
        <v>181572531.69380003</v>
      </c>
      <c r="I172" s="10"/>
      <c r="J172" s="129"/>
      <c r="K172" s="132"/>
      <c r="L172" s="11">
        <v>17</v>
      </c>
      <c r="M172" s="1" t="s">
        <v>612</v>
      </c>
      <c r="N172" s="4">
        <v>161665457.52180001</v>
      </c>
      <c r="O172" s="4">
        <f t="shared" si="35"/>
        <v>-6627083.4100000001</v>
      </c>
      <c r="P172" s="4">
        <v>58725316.041500002</v>
      </c>
      <c r="Q172" s="5">
        <f t="shared" si="29"/>
        <v>213763690.15330002</v>
      </c>
    </row>
    <row r="173" spans="1:17" ht="24.95" customHeight="1" x14ac:dyDescent="0.2">
      <c r="A173" s="137"/>
      <c r="B173" s="132"/>
      <c r="C173" s="1">
        <v>21</v>
      </c>
      <c r="D173" s="1" t="s">
        <v>233</v>
      </c>
      <c r="E173" s="4">
        <v>205707906.61320001</v>
      </c>
      <c r="F173" s="4">
        <f t="shared" si="33"/>
        <v>-6627083.4100000001</v>
      </c>
      <c r="G173" s="4">
        <v>86898085.4815</v>
      </c>
      <c r="H173" s="5">
        <f t="shared" si="28"/>
        <v>285978908.68470001</v>
      </c>
      <c r="I173" s="10"/>
      <c r="J173" s="129"/>
      <c r="K173" s="132"/>
      <c r="L173" s="11">
        <v>18</v>
      </c>
      <c r="M173" s="1" t="s">
        <v>613</v>
      </c>
      <c r="N173" s="4">
        <v>109201543.05069999</v>
      </c>
      <c r="O173" s="4">
        <f t="shared" si="35"/>
        <v>-6627083.4100000001</v>
      </c>
      <c r="P173" s="4">
        <v>43917788.329099998</v>
      </c>
      <c r="Q173" s="5">
        <f t="shared" si="29"/>
        <v>146492247.9698</v>
      </c>
    </row>
    <row r="174" spans="1:17" ht="24.95" customHeight="1" x14ac:dyDescent="0.2">
      <c r="A174" s="137"/>
      <c r="B174" s="132"/>
      <c r="C174" s="1">
        <v>22</v>
      </c>
      <c r="D174" s="1" t="s">
        <v>234</v>
      </c>
      <c r="E174" s="4">
        <v>128456173.48459999</v>
      </c>
      <c r="F174" s="4">
        <f t="shared" si="33"/>
        <v>-6627083.4100000001</v>
      </c>
      <c r="G174" s="4">
        <v>45801604.714599997</v>
      </c>
      <c r="H174" s="5">
        <f t="shared" si="28"/>
        <v>167630694.78920001</v>
      </c>
      <c r="I174" s="10"/>
      <c r="J174" s="129"/>
      <c r="K174" s="132"/>
      <c r="L174" s="11">
        <v>19</v>
      </c>
      <c r="M174" s="1" t="s">
        <v>614</v>
      </c>
      <c r="N174" s="4">
        <v>125678398.64659999</v>
      </c>
      <c r="O174" s="4">
        <f t="shared" si="35"/>
        <v>-6627083.4100000001</v>
      </c>
      <c r="P174" s="4">
        <v>49622867.183499999</v>
      </c>
      <c r="Q174" s="5">
        <f t="shared" si="29"/>
        <v>168674182.4201</v>
      </c>
    </row>
    <row r="175" spans="1:17" ht="24.95" customHeight="1" x14ac:dyDescent="0.2">
      <c r="A175" s="137"/>
      <c r="B175" s="132"/>
      <c r="C175" s="1">
        <v>23</v>
      </c>
      <c r="D175" s="1" t="s">
        <v>235</v>
      </c>
      <c r="E175" s="4">
        <v>119620865.1143</v>
      </c>
      <c r="F175" s="4">
        <f t="shared" si="33"/>
        <v>-6627083.4100000001</v>
      </c>
      <c r="G175" s="4">
        <v>44468899.971100003</v>
      </c>
      <c r="H175" s="5">
        <f t="shared" si="28"/>
        <v>157462681.67540002</v>
      </c>
      <c r="I175" s="10"/>
      <c r="J175" s="129"/>
      <c r="K175" s="132"/>
      <c r="L175" s="11">
        <v>20</v>
      </c>
      <c r="M175" s="1" t="s">
        <v>615</v>
      </c>
      <c r="N175" s="4">
        <v>144955957.6832</v>
      </c>
      <c r="O175" s="4">
        <f t="shared" si="35"/>
        <v>-6627083.4100000001</v>
      </c>
      <c r="P175" s="4">
        <v>52121740.980300002</v>
      </c>
      <c r="Q175" s="5">
        <f t="shared" si="29"/>
        <v>190450615.25350001</v>
      </c>
    </row>
    <row r="176" spans="1:17" ht="24.95" customHeight="1" x14ac:dyDescent="0.2">
      <c r="A176" s="137"/>
      <c r="B176" s="132"/>
      <c r="C176" s="1">
        <v>24</v>
      </c>
      <c r="D176" s="1" t="s">
        <v>236</v>
      </c>
      <c r="E176" s="4">
        <v>116761306.0336</v>
      </c>
      <c r="F176" s="4">
        <f t="shared" si="33"/>
        <v>-6627083.4100000001</v>
      </c>
      <c r="G176" s="4">
        <v>43755909.221699998</v>
      </c>
      <c r="H176" s="5">
        <f t="shared" si="28"/>
        <v>153890131.84530002</v>
      </c>
      <c r="I176" s="10"/>
      <c r="J176" s="129"/>
      <c r="K176" s="132"/>
      <c r="L176" s="11">
        <v>21</v>
      </c>
      <c r="M176" s="1" t="s">
        <v>616</v>
      </c>
      <c r="N176" s="4">
        <v>136364490.87029999</v>
      </c>
      <c r="O176" s="4">
        <f t="shared" si="35"/>
        <v>-6627083.4100000001</v>
      </c>
      <c r="P176" s="4">
        <v>51505904.7839</v>
      </c>
      <c r="Q176" s="5">
        <f t="shared" si="29"/>
        <v>181243312.24419999</v>
      </c>
    </row>
    <row r="177" spans="1:17" ht="24.95" customHeight="1" x14ac:dyDescent="0.2">
      <c r="A177" s="137"/>
      <c r="B177" s="132"/>
      <c r="C177" s="1">
        <v>25</v>
      </c>
      <c r="D177" s="1" t="s">
        <v>237</v>
      </c>
      <c r="E177" s="4">
        <v>133536262.5071</v>
      </c>
      <c r="F177" s="4">
        <f t="shared" si="33"/>
        <v>-6627083.4100000001</v>
      </c>
      <c r="G177" s="4">
        <v>57089244.977300003</v>
      </c>
      <c r="H177" s="5">
        <f t="shared" si="28"/>
        <v>183998424.07440001</v>
      </c>
      <c r="I177" s="10"/>
      <c r="J177" s="129"/>
      <c r="K177" s="132"/>
      <c r="L177" s="11">
        <v>22</v>
      </c>
      <c r="M177" s="1" t="s">
        <v>617</v>
      </c>
      <c r="N177" s="4">
        <v>161203721.7331</v>
      </c>
      <c r="O177" s="4">
        <f t="shared" si="35"/>
        <v>-6627083.4100000001</v>
      </c>
      <c r="P177" s="4">
        <v>57726206.705300003</v>
      </c>
      <c r="Q177" s="5">
        <f t="shared" si="29"/>
        <v>212302845.0284</v>
      </c>
    </row>
    <row r="178" spans="1:17" ht="24.95" customHeight="1" x14ac:dyDescent="0.2">
      <c r="A178" s="137"/>
      <c r="B178" s="132"/>
      <c r="C178" s="1">
        <v>26</v>
      </c>
      <c r="D178" s="1" t="s">
        <v>238</v>
      </c>
      <c r="E178" s="4">
        <v>116076267.16509999</v>
      </c>
      <c r="F178" s="4">
        <f t="shared" si="33"/>
        <v>-6627083.4100000001</v>
      </c>
      <c r="G178" s="4">
        <v>42702405.912299998</v>
      </c>
      <c r="H178" s="5">
        <f t="shared" si="28"/>
        <v>152151589.6674</v>
      </c>
      <c r="I178" s="10"/>
      <c r="J178" s="129"/>
      <c r="K178" s="132"/>
      <c r="L178" s="11">
        <v>23</v>
      </c>
      <c r="M178" s="1" t="s">
        <v>618</v>
      </c>
      <c r="N178" s="4">
        <v>117892329.63259999</v>
      </c>
      <c r="O178" s="4">
        <f t="shared" si="35"/>
        <v>-6627083.4100000001</v>
      </c>
      <c r="P178" s="4">
        <v>55753141.315099999</v>
      </c>
      <c r="Q178" s="5">
        <f t="shared" si="29"/>
        <v>167018387.5377</v>
      </c>
    </row>
    <row r="179" spans="1:17" ht="24.95" customHeight="1" x14ac:dyDescent="0.2">
      <c r="A179" s="137"/>
      <c r="B179" s="133"/>
      <c r="C179" s="1">
        <v>27</v>
      </c>
      <c r="D179" s="1" t="s">
        <v>239</v>
      </c>
      <c r="E179" s="4">
        <v>112578402.8064</v>
      </c>
      <c r="F179" s="4">
        <f>-6627083.41</f>
        <v>-6627083.4100000001</v>
      </c>
      <c r="G179" s="4">
        <v>42966305.766400002</v>
      </c>
      <c r="H179" s="5">
        <f t="shared" si="28"/>
        <v>148917625.16280001</v>
      </c>
      <c r="I179" s="10"/>
      <c r="J179" s="129"/>
      <c r="K179" s="132"/>
      <c r="L179" s="11">
        <v>24</v>
      </c>
      <c r="M179" s="1" t="s">
        <v>619</v>
      </c>
      <c r="N179" s="4">
        <v>95945643.580899999</v>
      </c>
      <c r="O179" s="4">
        <f t="shared" si="35"/>
        <v>-6627083.4100000001</v>
      </c>
      <c r="P179" s="4">
        <v>41810467.294399999</v>
      </c>
      <c r="Q179" s="5">
        <f t="shared" si="29"/>
        <v>131129027.46529999</v>
      </c>
    </row>
    <row r="180" spans="1:17" ht="24.95" customHeight="1" x14ac:dyDescent="0.2">
      <c r="A180" s="1"/>
      <c r="B180" s="134" t="s">
        <v>859</v>
      </c>
      <c r="C180" s="135"/>
      <c r="D180" s="136"/>
      <c r="E180" s="13">
        <f>SUM(E153:E179)</f>
        <v>3477998823.9428005</v>
      </c>
      <c r="F180" s="13">
        <f t="shared" ref="F180:G180" si="36">SUM(F153:F179)</f>
        <v>-178931252.06999993</v>
      </c>
      <c r="G180" s="13">
        <f t="shared" si="36"/>
        <v>1305626518.5724003</v>
      </c>
      <c r="H180" s="5">
        <f t="shared" si="28"/>
        <v>4604694090.4452009</v>
      </c>
      <c r="I180" s="10"/>
      <c r="J180" s="130"/>
      <c r="K180" s="133"/>
      <c r="L180" s="11">
        <v>25</v>
      </c>
      <c r="M180" s="1" t="s">
        <v>620</v>
      </c>
      <c r="N180" s="4">
        <v>106949716.23720001</v>
      </c>
      <c r="O180" s="4">
        <f>-6627083.41</f>
        <v>-6627083.4100000001</v>
      </c>
      <c r="P180" s="4">
        <v>41625905.085100003</v>
      </c>
      <c r="Q180" s="5">
        <f t="shared" si="29"/>
        <v>141948537.91230002</v>
      </c>
    </row>
    <row r="181" spans="1:17" ht="24.95" customHeight="1" x14ac:dyDescent="0.2">
      <c r="A181" s="137">
        <v>9</v>
      </c>
      <c r="B181" s="131" t="s">
        <v>44</v>
      </c>
      <c r="C181" s="1">
        <v>1</v>
      </c>
      <c r="D181" s="1" t="s">
        <v>240</v>
      </c>
      <c r="E181" s="4">
        <v>119348059.1153</v>
      </c>
      <c r="F181" s="4">
        <f>-6627083.41</f>
        <v>-6627083.4100000001</v>
      </c>
      <c r="G181" s="4">
        <v>47223416.668700002</v>
      </c>
      <c r="H181" s="5">
        <f t="shared" si="28"/>
        <v>159944392.37400001</v>
      </c>
      <c r="I181" s="10"/>
      <c r="J181" s="17"/>
      <c r="K181" s="134" t="s">
        <v>877</v>
      </c>
      <c r="L181" s="135"/>
      <c r="M181" s="136"/>
      <c r="N181" s="13">
        <f>SUM(N156:N180)</f>
        <v>3267280379.5879993</v>
      </c>
      <c r="O181" s="13">
        <f t="shared" ref="O181:P181" si="37">SUM(O156:O180)</f>
        <v>-165677085.24999994</v>
      </c>
      <c r="P181" s="13">
        <f t="shared" si="37"/>
        <v>1240372444.6313</v>
      </c>
      <c r="Q181" s="7">
        <f t="shared" si="29"/>
        <v>4341975738.9692993</v>
      </c>
    </row>
    <row r="182" spans="1:17" ht="24.95" customHeight="1" x14ac:dyDescent="0.2">
      <c r="A182" s="137"/>
      <c r="B182" s="132"/>
      <c r="C182" s="1">
        <v>2</v>
      </c>
      <c r="D182" s="1" t="s">
        <v>241</v>
      </c>
      <c r="E182" s="4">
        <v>150019062.44389999</v>
      </c>
      <c r="F182" s="4">
        <f t="shared" ref="F182:F198" si="38">-6627083.41</f>
        <v>-6627083.4100000001</v>
      </c>
      <c r="G182" s="4">
        <v>47886100.853399999</v>
      </c>
      <c r="H182" s="5">
        <f t="shared" si="28"/>
        <v>191278079.88729998</v>
      </c>
      <c r="I182" s="10"/>
      <c r="J182" s="128">
        <v>27</v>
      </c>
      <c r="K182" s="131" t="s">
        <v>62</v>
      </c>
      <c r="L182" s="11">
        <v>1</v>
      </c>
      <c r="M182" s="1" t="s">
        <v>621</v>
      </c>
      <c r="N182" s="4">
        <v>120074023.89229999</v>
      </c>
      <c r="O182" s="4">
        <f t="shared" ref="O182:O200" si="39">-6627083.41</f>
        <v>-6627083.4100000001</v>
      </c>
      <c r="P182" s="4">
        <v>54439296.5057</v>
      </c>
      <c r="Q182" s="5">
        <f t="shared" si="29"/>
        <v>167886236.98800001</v>
      </c>
    </row>
    <row r="183" spans="1:17" ht="24.95" customHeight="1" x14ac:dyDescent="0.2">
      <c r="A183" s="137"/>
      <c r="B183" s="132"/>
      <c r="C183" s="1">
        <v>3</v>
      </c>
      <c r="D183" s="1" t="s">
        <v>242</v>
      </c>
      <c r="E183" s="4">
        <v>143612418.8044</v>
      </c>
      <c r="F183" s="4">
        <f t="shared" si="38"/>
        <v>-6627083.4100000001</v>
      </c>
      <c r="G183" s="4">
        <v>60491039.474200003</v>
      </c>
      <c r="H183" s="5">
        <f t="shared" si="28"/>
        <v>197476374.86860001</v>
      </c>
      <c r="I183" s="10"/>
      <c r="J183" s="129"/>
      <c r="K183" s="132"/>
      <c r="L183" s="11">
        <v>2</v>
      </c>
      <c r="M183" s="1" t="s">
        <v>622</v>
      </c>
      <c r="N183" s="4">
        <v>123958057.02959999</v>
      </c>
      <c r="O183" s="4">
        <f t="shared" si="39"/>
        <v>-6627083.4100000001</v>
      </c>
      <c r="P183" s="4">
        <v>59569413.247599997</v>
      </c>
      <c r="Q183" s="5">
        <f t="shared" si="29"/>
        <v>176900386.86719999</v>
      </c>
    </row>
    <row r="184" spans="1:17" ht="24.95" customHeight="1" x14ac:dyDescent="0.2">
      <c r="A184" s="137"/>
      <c r="B184" s="132"/>
      <c r="C184" s="1">
        <v>4</v>
      </c>
      <c r="D184" s="1" t="s">
        <v>243</v>
      </c>
      <c r="E184" s="4">
        <v>92661247.376900002</v>
      </c>
      <c r="F184" s="4">
        <f t="shared" si="38"/>
        <v>-6627083.4100000001</v>
      </c>
      <c r="G184" s="4">
        <v>35441514.407700002</v>
      </c>
      <c r="H184" s="5">
        <f t="shared" si="28"/>
        <v>121475678.37460001</v>
      </c>
      <c r="I184" s="10"/>
      <c r="J184" s="129"/>
      <c r="K184" s="132"/>
      <c r="L184" s="11">
        <v>3</v>
      </c>
      <c r="M184" s="1" t="s">
        <v>623</v>
      </c>
      <c r="N184" s="4">
        <v>190527637.22620001</v>
      </c>
      <c r="O184" s="4">
        <f t="shared" si="39"/>
        <v>-6627083.4100000001</v>
      </c>
      <c r="P184" s="4">
        <v>88525767.090700001</v>
      </c>
      <c r="Q184" s="5">
        <f t="shared" si="29"/>
        <v>272426320.90690005</v>
      </c>
    </row>
    <row r="185" spans="1:17" ht="24.95" customHeight="1" x14ac:dyDescent="0.2">
      <c r="A185" s="137"/>
      <c r="B185" s="132"/>
      <c r="C185" s="1">
        <v>5</v>
      </c>
      <c r="D185" s="1" t="s">
        <v>244</v>
      </c>
      <c r="E185" s="4">
        <v>110690493.8767</v>
      </c>
      <c r="F185" s="4">
        <f t="shared" si="38"/>
        <v>-6627083.4100000001</v>
      </c>
      <c r="G185" s="4">
        <v>43138104.392700002</v>
      </c>
      <c r="H185" s="5">
        <f t="shared" si="28"/>
        <v>147201514.8594</v>
      </c>
      <c r="I185" s="10"/>
      <c r="J185" s="129"/>
      <c r="K185" s="132"/>
      <c r="L185" s="11">
        <v>4</v>
      </c>
      <c r="M185" s="1" t="s">
        <v>624</v>
      </c>
      <c r="N185" s="4">
        <v>125273520.9155</v>
      </c>
      <c r="O185" s="4">
        <f t="shared" si="39"/>
        <v>-6627083.4100000001</v>
      </c>
      <c r="P185" s="4">
        <v>52395277.898199998</v>
      </c>
      <c r="Q185" s="5">
        <f t="shared" si="29"/>
        <v>171041715.40369999</v>
      </c>
    </row>
    <row r="186" spans="1:17" ht="24.95" customHeight="1" x14ac:dyDescent="0.2">
      <c r="A186" s="137"/>
      <c r="B186" s="132"/>
      <c r="C186" s="1">
        <v>6</v>
      </c>
      <c r="D186" s="1" t="s">
        <v>245</v>
      </c>
      <c r="E186" s="4">
        <v>127341202.86409999</v>
      </c>
      <c r="F186" s="4">
        <f t="shared" si="38"/>
        <v>-6627083.4100000001</v>
      </c>
      <c r="G186" s="4">
        <v>49778675.740000002</v>
      </c>
      <c r="H186" s="5">
        <f t="shared" si="28"/>
        <v>170492795.19409999</v>
      </c>
      <c r="I186" s="10"/>
      <c r="J186" s="129"/>
      <c r="K186" s="132"/>
      <c r="L186" s="11">
        <v>5</v>
      </c>
      <c r="M186" s="1" t="s">
        <v>625</v>
      </c>
      <c r="N186" s="4">
        <v>112267456.63079999</v>
      </c>
      <c r="O186" s="4">
        <f t="shared" si="39"/>
        <v>-6627083.4100000001</v>
      </c>
      <c r="P186" s="4">
        <v>51035323.765500002</v>
      </c>
      <c r="Q186" s="5">
        <f t="shared" si="29"/>
        <v>156675696.98629999</v>
      </c>
    </row>
    <row r="187" spans="1:17" ht="24.95" customHeight="1" x14ac:dyDescent="0.2">
      <c r="A187" s="137"/>
      <c r="B187" s="132"/>
      <c r="C187" s="1">
        <v>7</v>
      </c>
      <c r="D187" s="1" t="s">
        <v>246</v>
      </c>
      <c r="E187" s="4">
        <v>145989974.32679999</v>
      </c>
      <c r="F187" s="4">
        <f t="shared" si="38"/>
        <v>-6627083.4100000001</v>
      </c>
      <c r="G187" s="4">
        <v>51555964.749200001</v>
      </c>
      <c r="H187" s="5">
        <f t="shared" si="28"/>
        <v>190918855.66600001</v>
      </c>
      <c r="I187" s="10"/>
      <c r="J187" s="129"/>
      <c r="K187" s="132"/>
      <c r="L187" s="11">
        <v>6</v>
      </c>
      <c r="M187" s="1" t="s">
        <v>626</v>
      </c>
      <c r="N187" s="4">
        <v>85399024.094799995</v>
      </c>
      <c r="O187" s="4">
        <f t="shared" si="39"/>
        <v>-6627083.4100000001</v>
      </c>
      <c r="P187" s="4">
        <v>39119585.081299998</v>
      </c>
      <c r="Q187" s="5">
        <f t="shared" si="29"/>
        <v>117891525.76609999</v>
      </c>
    </row>
    <row r="188" spans="1:17" ht="24.95" customHeight="1" x14ac:dyDescent="0.2">
      <c r="A188" s="137"/>
      <c r="B188" s="132"/>
      <c r="C188" s="1">
        <v>8</v>
      </c>
      <c r="D188" s="1" t="s">
        <v>247</v>
      </c>
      <c r="E188" s="4">
        <v>115646533.3704</v>
      </c>
      <c r="F188" s="4">
        <f t="shared" si="38"/>
        <v>-6627083.4100000001</v>
      </c>
      <c r="G188" s="4">
        <v>50848633.488300003</v>
      </c>
      <c r="H188" s="5">
        <f t="shared" si="28"/>
        <v>159868083.44870001</v>
      </c>
      <c r="I188" s="10"/>
      <c r="J188" s="129"/>
      <c r="K188" s="132"/>
      <c r="L188" s="11">
        <v>7</v>
      </c>
      <c r="M188" s="1" t="s">
        <v>831</v>
      </c>
      <c r="N188" s="4">
        <v>83193740.529400006</v>
      </c>
      <c r="O188" s="4">
        <f t="shared" si="39"/>
        <v>-6627083.4100000001</v>
      </c>
      <c r="P188" s="4">
        <v>39617934.487999998</v>
      </c>
      <c r="Q188" s="5">
        <f t="shared" si="29"/>
        <v>116184591.6074</v>
      </c>
    </row>
    <row r="189" spans="1:17" ht="24.95" customHeight="1" x14ac:dyDescent="0.2">
      <c r="A189" s="137"/>
      <c r="B189" s="132"/>
      <c r="C189" s="1">
        <v>9</v>
      </c>
      <c r="D189" s="1" t="s">
        <v>248</v>
      </c>
      <c r="E189" s="4">
        <v>123264949.95110001</v>
      </c>
      <c r="F189" s="4">
        <f t="shared" si="38"/>
        <v>-6627083.4100000001</v>
      </c>
      <c r="G189" s="4">
        <v>52131241.2777</v>
      </c>
      <c r="H189" s="5">
        <f t="shared" si="28"/>
        <v>168769107.8188</v>
      </c>
      <c r="I189" s="10"/>
      <c r="J189" s="129"/>
      <c r="K189" s="132"/>
      <c r="L189" s="11">
        <v>8</v>
      </c>
      <c r="M189" s="1" t="s">
        <v>627</v>
      </c>
      <c r="N189" s="4">
        <v>186808018.7069</v>
      </c>
      <c r="O189" s="4">
        <f t="shared" si="39"/>
        <v>-6627083.4100000001</v>
      </c>
      <c r="P189" s="4">
        <v>88344663.457699999</v>
      </c>
      <c r="Q189" s="5">
        <f t="shared" si="29"/>
        <v>268525598.75459999</v>
      </c>
    </row>
    <row r="190" spans="1:17" ht="24.95" customHeight="1" x14ac:dyDescent="0.2">
      <c r="A190" s="137"/>
      <c r="B190" s="132"/>
      <c r="C190" s="1">
        <v>10</v>
      </c>
      <c r="D190" s="1" t="s">
        <v>249</v>
      </c>
      <c r="E190" s="4">
        <v>96521259.614700004</v>
      </c>
      <c r="F190" s="4">
        <f t="shared" si="38"/>
        <v>-6627083.4100000001</v>
      </c>
      <c r="G190" s="4">
        <v>40452362.669100001</v>
      </c>
      <c r="H190" s="5">
        <f t="shared" si="28"/>
        <v>130346538.87380001</v>
      </c>
      <c r="I190" s="10"/>
      <c r="J190" s="129"/>
      <c r="K190" s="132"/>
      <c r="L190" s="11">
        <v>9</v>
      </c>
      <c r="M190" s="1" t="s">
        <v>628</v>
      </c>
      <c r="N190" s="4">
        <v>111174000.3184</v>
      </c>
      <c r="O190" s="4">
        <f t="shared" si="39"/>
        <v>-6627083.4100000001</v>
      </c>
      <c r="P190" s="4">
        <v>44888071.168399997</v>
      </c>
      <c r="Q190" s="5">
        <f t="shared" si="29"/>
        <v>149434988.07679999</v>
      </c>
    </row>
    <row r="191" spans="1:17" ht="24.95" customHeight="1" x14ac:dyDescent="0.2">
      <c r="A191" s="137"/>
      <c r="B191" s="132"/>
      <c r="C191" s="1">
        <v>11</v>
      </c>
      <c r="D191" s="1" t="s">
        <v>250</v>
      </c>
      <c r="E191" s="4">
        <v>131701897.7489</v>
      </c>
      <c r="F191" s="4">
        <f t="shared" si="38"/>
        <v>-6627083.4100000001</v>
      </c>
      <c r="G191" s="4">
        <v>49065999.406599998</v>
      </c>
      <c r="H191" s="5">
        <f t="shared" si="28"/>
        <v>174140813.7455</v>
      </c>
      <c r="I191" s="10"/>
      <c r="J191" s="129"/>
      <c r="K191" s="132"/>
      <c r="L191" s="11">
        <v>10</v>
      </c>
      <c r="M191" s="1" t="s">
        <v>629</v>
      </c>
      <c r="N191" s="4">
        <v>138901042.68279999</v>
      </c>
      <c r="O191" s="4">
        <f t="shared" si="39"/>
        <v>-6627083.4100000001</v>
      </c>
      <c r="P191" s="4">
        <v>63138873.624600001</v>
      </c>
      <c r="Q191" s="5">
        <f t="shared" si="29"/>
        <v>195412832.89739999</v>
      </c>
    </row>
    <row r="192" spans="1:17" ht="24.95" customHeight="1" x14ac:dyDescent="0.2">
      <c r="A192" s="137"/>
      <c r="B192" s="132"/>
      <c r="C192" s="1">
        <v>12</v>
      </c>
      <c r="D192" s="1" t="s">
        <v>251</v>
      </c>
      <c r="E192" s="4">
        <v>113656079.8767</v>
      </c>
      <c r="F192" s="4">
        <f t="shared" si="38"/>
        <v>-6627083.4100000001</v>
      </c>
      <c r="G192" s="4">
        <v>43609938.047499999</v>
      </c>
      <c r="H192" s="5">
        <f t="shared" si="28"/>
        <v>150638934.5142</v>
      </c>
      <c r="I192" s="10"/>
      <c r="J192" s="129"/>
      <c r="K192" s="132"/>
      <c r="L192" s="11">
        <v>11</v>
      </c>
      <c r="M192" s="1" t="s">
        <v>630</v>
      </c>
      <c r="N192" s="4">
        <v>107162215.214</v>
      </c>
      <c r="O192" s="4">
        <f t="shared" si="39"/>
        <v>-6627083.4100000001</v>
      </c>
      <c r="P192" s="4">
        <v>49482318.190700002</v>
      </c>
      <c r="Q192" s="5">
        <f t="shared" si="29"/>
        <v>150017449.99470001</v>
      </c>
    </row>
    <row r="193" spans="1:17" ht="24.95" customHeight="1" x14ac:dyDescent="0.2">
      <c r="A193" s="137"/>
      <c r="B193" s="132"/>
      <c r="C193" s="1">
        <v>13</v>
      </c>
      <c r="D193" s="1" t="s">
        <v>252</v>
      </c>
      <c r="E193" s="4">
        <v>125266173.3037</v>
      </c>
      <c r="F193" s="4">
        <f t="shared" si="38"/>
        <v>-6627083.4100000001</v>
      </c>
      <c r="G193" s="4">
        <v>50120445.964100003</v>
      </c>
      <c r="H193" s="5">
        <f t="shared" si="28"/>
        <v>168759535.85780001</v>
      </c>
      <c r="I193" s="10"/>
      <c r="J193" s="129"/>
      <c r="K193" s="132"/>
      <c r="L193" s="11">
        <v>12</v>
      </c>
      <c r="M193" s="1" t="s">
        <v>631</v>
      </c>
      <c r="N193" s="4">
        <v>96816373.846900001</v>
      </c>
      <c r="O193" s="4">
        <f t="shared" si="39"/>
        <v>-6627083.4100000001</v>
      </c>
      <c r="P193" s="4">
        <v>45783003.993500002</v>
      </c>
      <c r="Q193" s="5">
        <f t="shared" si="29"/>
        <v>135972294.43040001</v>
      </c>
    </row>
    <row r="194" spans="1:17" ht="24.95" customHeight="1" x14ac:dyDescent="0.2">
      <c r="A194" s="137"/>
      <c r="B194" s="132"/>
      <c r="C194" s="1">
        <v>14</v>
      </c>
      <c r="D194" s="1" t="s">
        <v>253</v>
      </c>
      <c r="E194" s="4">
        <v>118594048.29530001</v>
      </c>
      <c r="F194" s="4">
        <f t="shared" si="38"/>
        <v>-6627083.4100000001</v>
      </c>
      <c r="G194" s="4">
        <v>48827357.640299998</v>
      </c>
      <c r="H194" s="5">
        <f t="shared" si="28"/>
        <v>160794322.52560002</v>
      </c>
      <c r="I194" s="10"/>
      <c r="J194" s="129"/>
      <c r="K194" s="132"/>
      <c r="L194" s="11">
        <v>13</v>
      </c>
      <c r="M194" s="1" t="s">
        <v>832</v>
      </c>
      <c r="N194" s="4">
        <v>87304937.680500001</v>
      </c>
      <c r="O194" s="4">
        <f t="shared" si="39"/>
        <v>-6627083.4100000001</v>
      </c>
      <c r="P194" s="4">
        <v>40427346.153200001</v>
      </c>
      <c r="Q194" s="5">
        <f t="shared" si="29"/>
        <v>121105200.4237</v>
      </c>
    </row>
    <row r="195" spans="1:17" ht="24.95" customHeight="1" x14ac:dyDescent="0.2">
      <c r="A195" s="137"/>
      <c r="B195" s="132"/>
      <c r="C195" s="1">
        <v>15</v>
      </c>
      <c r="D195" s="1" t="s">
        <v>254</v>
      </c>
      <c r="E195" s="4">
        <v>134520659.16690001</v>
      </c>
      <c r="F195" s="4">
        <f t="shared" si="38"/>
        <v>-6627083.4100000001</v>
      </c>
      <c r="G195" s="4">
        <v>52216552.827100001</v>
      </c>
      <c r="H195" s="5">
        <f t="shared" si="28"/>
        <v>180110128.58400002</v>
      </c>
      <c r="I195" s="10"/>
      <c r="J195" s="129"/>
      <c r="K195" s="132"/>
      <c r="L195" s="11">
        <v>14</v>
      </c>
      <c r="M195" s="1" t="s">
        <v>632</v>
      </c>
      <c r="N195" s="4">
        <v>100368113.0896</v>
      </c>
      <c r="O195" s="4">
        <f t="shared" si="39"/>
        <v>-6627083.4100000001</v>
      </c>
      <c r="P195" s="4">
        <v>41955722.4723</v>
      </c>
      <c r="Q195" s="5">
        <f t="shared" si="29"/>
        <v>135696752.15189999</v>
      </c>
    </row>
    <row r="196" spans="1:17" ht="24.95" customHeight="1" x14ac:dyDescent="0.2">
      <c r="A196" s="137"/>
      <c r="B196" s="132"/>
      <c r="C196" s="1">
        <v>16</v>
      </c>
      <c r="D196" s="1" t="s">
        <v>255</v>
      </c>
      <c r="E196" s="4">
        <v>126426342.69499999</v>
      </c>
      <c r="F196" s="4">
        <f t="shared" si="38"/>
        <v>-6627083.4100000001</v>
      </c>
      <c r="G196" s="4">
        <v>50063536.662699997</v>
      </c>
      <c r="H196" s="5">
        <f t="shared" si="28"/>
        <v>169862795.94769999</v>
      </c>
      <c r="I196" s="10"/>
      <c r="J196" s="129"/>
      <c r="K196" s="132"/>
      <c r="L196" s="11">
        <v>15</v>
      </c>
      <c r="M196" s="1" t="s">
        <v>633</v>
      </c>
      <c r="N196" s="4">
        <v>105127382.1645</v>
      </c>
      <c r="O196" s="4">
        <f t="shared" si="39"/>
        <v>-6627083.4100000001</v>
      </c>
      <c r="P196" s="4">
        <v>49104390.123300001</v>
      </c>
      <c r="Q196" s="5">
        <f t="shared" si="29"/>
        <v>147604688.87779999</v>
      </c>
    </row>
    <row r="197" spans="1:17" ht="24.95" customHeight="1" x14ac:dyDescent="0.2">
      <c r="A197" s="137"/>
      <c r="B197" s="132"/>
      <c r="C197" s="1">
        <v>17</v>
      </c>
      <c r="D197" s="1" t="s">
        <v>256</v>
      </c>
      <c r="E197" s="4">
        <v>126924743.9892</v>
      </c>
      <c r="F197" s="4">
        <f t="shared" si="38"/>
        <v>-6627083.4100000001</v>
      </c>
      <c r="G197" s="4">
        <v>52636403.0317</v>
      </c>
      <c r="H197" s="5">
        <f t="shared" si="28"/>
        <v>172934063.61089998</v>
      </c>
      <c r="I197" s="10"/>
      <c r="J197" s="129"/>
      <c r="K197" s="132"/>
      <c r="L197" s="11">
        <v>16</v>
      </c>
      <c r="M197" s="1" t="s">
        <v>634</v>
      </c>
      <c r="N197" s="4">
        <v>127467267.09010001</v>
      </c>
      <c r="O197" s="4">
        <f t="shared" si="39"/>
        <v>-6627083.4100000001</v>
      </c>
      <c r="P197" s="4">
        <v>57323749.159900002</v>
      </c>
      <c r="Q197" s="5">
        <f t="shared" si="29"/>
        <v>178163932.84</v>
      </c>
    </row>
    <row r="198" spans="1:17" ht="24.95" customHeight="1" x14ac:dyDescent="0.2">
      <c r="A198" s="137"/>
      <c r="B198" s="133"/>
      <c r="C198" s="1">
        <v>18</v>
      </c>
      <c r="D198" s="1" t="s">
        <v>257</v>
      </c>
      <c r="E198" s="4">
        <v>139971152.25209999</v>
      </c>
      <c r="F198" s="4">
        <f t="shared" si="38"/>
        <v>-6627083.4100000001</v>
      </c>
      <c r="G198" s="4">
        <v>54144866.335699998</v>
      </c>
      <c r="H198" s="5">
        <f t="shared" ref="H198:H261" si="40">E198+F198+G198</f>
        <v>187488935.1778</v>
      </c>
      <c r="I198" s="10"/>
      <c r="J198" s="129"/>
      <c r="K198" s="132"/>
      <c r="L198" s="11">
        <v>17</v>
      </c>
      <c r="M198" s="1" t="s">
        <v>635</v>
      </c>
      <c r="N198" s="4">
        <v>107006225.0924</v>
      </c>
      <c r="O198" s="4">
        <f t="shared" si="39"/>
        <v>-6627083.4100000001</v>
      </c>
      <c r="P198" s="4">
        <v>44809781.577</v>
      </c>
      <c r="Q198" s="5">
        <f t="shared" ref="Q198:Q261" si="41">N198+O198+P198</f>
        <v>145188923.25940001</v>
      </c>
    </row>
    <row r="199" spans="1:17" ht="24.95" customHeight="1" x14ac:dyDescent="0.2">
      <c r="A199" s="1"/>
      <c r="B199" s="134" t="s">
        <v>860</v>
      </c>
      <c r="C199" s="135"/>
      <c r="D199" s="136"/>
      <c r="E199" s="13">
        <f>SUM(E181:E198)</f>
        <v>2242156299.0720997</v>
      </c>
      <c r="F199" s="13">
        <f t="shared" ref="F199:G199" si="42">SUM(F181:F198)</f>
        <v>-119287501.37999997</v>
      </c>
      <c r="G199" s="13">
        <f t="shared" si="42"/>
        <v>879632153.63670003</v>
      </c>
      <c r="H199" s="7">
        <f t="shared" si="40"/>
        <v>3002500951.3287997</v>
      </c>
      <c r="I199" s="10"/>
      <c r="J199" s="129"/>
      <c r="K199" s="132"/>
      <c r="L199" s="11">
        <v>18</v>
      </c>
      <c r="M199" s="1" t="s">
        <v>636</v>
      </c>
      <c r="N199" s="4">
        <v>99451154.659999996</v>
      </c>
      <c r="O199" s="4">
        <f t="shared" si="39"/>
        <v>-6627083.4100000001</v>
      </c>
      <c r="P199" s="4">
        <v>46662111.211900003</v>
      </c>
      <c r="Q199" s="5">
        <f t="shared" si="41"/>
        <v>139486182.4619</v>
      </c>
    </row>
    <row r="200" spans="1:17" ht="24.95" customHeight="1" x14ac:dyDescent="0.2">
      <c r="A200" s="137">
        <v>10</v>
      </c>
      <c r="B200" s="131" t="s">
        <v>45</v>
      </c>
      <c r="C200" s="1">
        <v>1</v>
      </c>
      <c r="D200" s="1" t="s">
        <v>258</v>
      </c>
      <c r="E200" s="4">
        <v>98016365.180299997</v>
      </c>
      <c r="F200" s="4">
        <f t="shared" ref="F200:F223" si="43">-6627083.41</f>
        <v>-6627083.4100000001</v>
      </c>
      <c r="G200" s="4">
        <v>44753971.688199997</v>
      </c>
      <c r="H200" s="5">
        <f t="shared" si="40"/>
        <v>136143253.4585</v>
      </c>
      <c r="I200" s="10"/>
      <c r="J200" s="129"/>
      <c r="K200" s="132"/>
      <c r="L200" s="11">
        <v>19</v>
      </c>
      <c r="M200" s="1" t="s">
        <v>637</v>
      </c>
      <c r="N200" s="4">
        <v>94462903.411300004</v>
      </c>
      <c r="O200" s="4">
        <f t="shared" si="39"/>
        <v>-6627083.4100000001</v>
      </c>
      <c r="P200" s="4">
        <v>40982919.277199998</v>
      </c>
      <c r="Q200" s="5">
        <f t="shared" si="41"/>
        <v>128818739.27850001</v>
      </c>
    </row>
    <row r="201" spans="1:17" ht="24.95" customHeight="1" x14ac:dyDescent="0.2">
      <c r="A201" s="137"/>
      <c r="B201" s="132"/>
      <c r="C201" s="1">
        <v>2</v>
      </c>
      <c r="D201" s="1" t="s">
        <v>259</v>
      </c>
      <c r="E201" s="4">
        <v>106833949.04350001</v>
      </c>
      <c r="F201" s="4">
        <f t="shared" si="43"/>
        <v>-6627083.4100000001</v>
      </c>
      <c r="G201" s="4">
        <v>48515749.869900003</v>
      </c>
      <c r="H201" s="5">
        <f t="shared" si="40"/>
        <v>148722615.50340003</v>
      </c>
      <c r="I201" s="10"/>
      <c r="J201" s="130"/>
      <c r="K201" s="133"/>
      <c r="L201" s="11">
        <v>20</v>
      </c>
      <c r="M201" s="1" t="s">
        <v>638</v>
      </c>
      <c r="N201" s="4">
        <v>128122915.2261</v>
      </c>
      <c r="O201" s="4">
        <f>-6627083.41</f>
        <v>-6627083.4100000001</v>
      </c>
      <c r="P201" s="4">
        <v>59897873.193000004</v>
      </c>
      <c r="Q201" s="5">
        <f t="shared" si="41"/>
        <v>181393705.00910002</v>
      </c>
    </row>
    <row r="202" spans="1:17" ht="24.95" customHeight="1" x14ac:dyDescent="0.2">
      <c r="A202" s="137"/>
      <c r="B202" s="132"/>
      <c r="C202" s="1">
        <v>3</v>
      </c>
      <c r="D202" s="1" t="s">
        <v>260</v>
      </c>
      <c r="E202" s="4">
        <v>91325421.060900003</v>
      </c>
      <c r="F202" s="4">
        <f t="shared" si="43"/>
        <v>-6627083.4100000001</v>
      </c>
      <c r="G202" s="4">
        <v>42860453.553499997</v>
      </c>
      <c r="H202" s="5">
        <f t="shared" si="40"/>
        <v>127558791.2044</v>
      </c>
      <c r="I202" s="10"/>
      <c r="J202" s="17"/>
      <c r="K202" s="134" t="s">
        <v>878</v>
      </c>
      <c r="L202" s="135"/>
      <c r="M202" s="136"/>
      <c r="N202" s="13">
        <f>SUM(N182:N201)</f>
        <v>2330866009.5021005</v>
      </c>
      <c r="O202" s="13">
        <f t="shared" ref="O202:P202" si="44">SUM(O182:O201)</f>
        <v>-132541668.19999996</v>
      </c>
      <c r="P202" s="13">
        <f t="shared" si="44"/>
        <v>1057503421.6797</v>
      </c>
      <c r="Q202" s="7">
        <f t="shared" si="41"/>
        <v>3255827762.9818006</v>
      </c>
    </row>
    <row r="203" spans="1:17" ht="24.95" customHeight="1" x14ac:dyDescent="0.2">
      <c r="A203" s="137"/>
      <c r="B203" s="132"/>
      <c r="C203" s="1">
        <v>4</v>
      </c>
      <c r="D203" s="1" t="s">
        <v>261</v>
      </c>
      <c r="E203" s="4">
        <v>131251143.4913</v>
      </c>
      <c r="F203" s="4">
        <f t="shared" si="43"/>
        <v>-6627083.4100000001</v>
      </c>
      <c r="G203" s="4">
        <v>55753816.478600003</v>
      </c>
      <c r="H203" s="5">
        <f t="shared" si="40"/>
        <v>180377876.55990002</v>
      </c>
      <c r="I203" s="10"/>
      <c r="J203" s="128">
        <v>28</v>
      </c>
      <c r="K203" s="131" t="s">
        <v>63</v>
      </c>
      <c r="L203" s="11">
        <v>1</v>
      </c>
      <c r="M203" s="1" t="s">
        <v>639</v>
      </c>
      <c r="N203" s="4">
        <v>123500190.0264</v>
      </c>
      <c r="O203" s="4">
        <f t="shared" ref="O203:O219" si="45">-6627083.41</f>
        <v>-6627083.4100000001</v>
      </c>
      <c r="P203" s="4">
        <v>50449448.724699996</v>
      </c>
      <c r="Q203" s="5">
        <f t="shared" si="41"/>
        <v>167322555.34110001</v>
      </c>
    </row>
    <row r="204" spans="1:17" ht="24.95" customHeight="1" x14ac:dyDescent="0.2">
      <c r="A204" s="137"/>
      <c r="B204" s="132"/>
      <c r="C204" s="1">
        <v>5</v>
      </c>
      <c r="D204" s="1" t="s">
        <v>262</v>
      </c>
      <c r="E204" s="4">
        <v>119418145.67659999</v>
      </c>
      <c r="F204" s="4">
        <f t="shared" si="43"/>
        <v>-6627083.4100000001</v>
      </c>
      <c r="G204" s="4">
        <v>54823773.863499999</v>
      </c>
      <c r="H204" s="5">
        <f t="shared" si="40"/>
        <v>167614836.13010001</v>
      </c>
      <c r="I204" s="10"/>
      <c r="J204" s="129"/>
      <c r="K204" s="132"/>
      <c r="L204" s="11">
        <v>2</v>
      </c>
      <c r="M204" s="1" t="s">
        <v>640</v>
      </c>
      <c r="N204" s="4">
        <v>130643394.5059</v>
      </c>
      <c r="O204" s="4">
        <f t="shared" si="45"/>
        <v>-6627083.4100000001</v>
      </c>
      <c r="P204" s="4">
        <v>54472192.210900001</v>
      </c>
      <c r="Q204" s="5">
        <f t="shared" si="41"/>
        <v>178488503.30680001</v>
      </c>
    </row>
    <row r="205" spans="1:17" ht="24.95" customHeight="1" x14ac:dyDescent="0.2">
      <c r="A205" s="137"/>
      <c r="B205" s="132"/>
      <c r="C205" s="1">
        <v>6</v>
      </c>
      <c r="D205" s="1" t="s">
        <v>263</v>
      </c>
      <c r="E205" s="4">
        <v>122324870.038</v>
      </c>
      <c r="F205" s="4">
        <f t="shared" si="43"/>
        <v>-6627083.4100000001</v>
      </c>
      <c r="G205" s="4">
        <v>55117228.824299999</v>
      </c>
      <c r="H205" s="5">
        <f t="shared" si="40"/>
        <v>170815015.45230001</v>
      </c>
      <c r="I205" s="10"/>
      <c r="J205" s="129"/>
      <c r="K205" s="132"/>
      <c r="L205" s="11">
        <v>3</v>
      </c>
      <c r="M205" s="1" t="s">
        <v>641</v>
      </c>
      <c r="N205" s="4">
        <v>133005729.0307</v>
      </c>
      <c r="O205" s="4">
        <f t="shared" si="45"/>
        <v>-6627083.4100000001</v>
      </c>
      <c r="P205" s="4">
        <v>56117007.2663</v>
      </c>
      <c r="Q205" s="5">
        <f t="shared" si="41"/>
        <v>182495652.88699999</v>
      </c>
    </row>
    <row r="206" spans="1:17" ht="24.95" customHeight="1" x14ac:dyDescent="0.2">
      <c r="A206" s="137"/>
      <c r="B206" s="132"/>
      <c r="C206" s="1">
        <v>7</v>
      </c>
      <c r="D206" s="1" t="s">
        <v>264</v>
      </c>
      <c r="E206" s="4">
        <v>129686934.0606</v>
      </c>
      <c r="F206" s="4">
        <f t="shared" si="43"/>
        <v>-6627083.4100000001</v>
      </c>
      <c r="G206" s="4">
        <v>53027934.308600001</v>
      </c>
      <c r="H206" s="5">
        <f t="shared" si="40"/>
        <v>176087784.95919999</v>
      </c>
      <c r="I206" s="10"/>
      <c r="J206" s="129"/>
      <c r="K206" s="132"/>
      <c r="L206" s="11">
        <v>4</v>
      </c>
      <c r="M206" s="1" t="s">
        <v>642</v>
      </c>
      <c r="N206" s="4">
        <v>98652631.284700006</v>
      </c>
      <c r="O206" s="4">
        <f t="shared" si="45"/>
        <v>-6627083.4100000001</v>
      </c>
      <c r="P206" s="4">
        <v>40704333.502499998</v>
      </c>
      <c r="Q206" s="5">
        <f t="shared" si="41"/>
        <v>132729881.37720001</v>
      </c>
    </row>
    <row r="207" spans="1:17" ht="24.95" customHeight="1" x14ac:dyDescent="0.2">
      <c r="A207" s="137"/>
      <c r="B207" s="132"/>
      <c r="C207" s="1">
        <v>8</v>
      </c>
      <c r="D207" s="1" t="s">
        <v>265</v>
      </c>
      <c r="E207" s="4">
        <v>121972458.77860001</v>
      </c>
      <c r="F207" s="4">
        <f t="shared" si="43"/>
        <v>-6627083.4100000001</v>
      </c>
      <c r="G207" s="4">
        <v>50820419.365800001</v>
      </c>
      <c r="H207" s="5">
        <f t="shared" si="40"/>
        <v>166165794.7344</v>
      </c>
      <c r="I207" s="10"/>
      <c r="J207" s="129"/>
      <c r="K207" s="132"/>
      <c r="L207" s="11">
        <v>5</v>
      </c>
      <c r="M207" s="1" t="s">
        <v>643</v>
      </c>
      <c r="N207" s="4">
        <v>103376018.4349</v>
      </c>
      <c r="O207" s="4">
        <f t="shared" si="45"/>
        <v>-6627083.4100000001</v>
      </c>
      <c r="P207" s="4">
        <v>45856668.977200001</v>
      </c>
      <c r="Q207" s="5">
        <f t="shared" si="41"/>
        <v>142605604.00209999</v>
      </c>
    </row>
    <row r="208" spans="1:17" ht="24.95" customHeight="1" x14ac:dyDescent="0.2">
      <c r="A208" s="137"/>
      <c r="B208" s="132"/>
      <c r="C208" s="1">
        <v>9</v>
      </c>
      <c r="D208" s="1" t="s">
        <v>266</v>
      </c>
      <c r="E208" s="4">
        <v>114767095.11489999</v>
      </c>
      <c r="F208" s="4">
        <f t="shared" si="43"/>
        <v>-6627083.4100000001</v>
      </c>
      <c r="G208" s="4">
        <v>48887913.643399999</v>
      </c>
      <c r="H208" s="5">
        <f t="shared" si="40"/>
        <v>157027925.34829998</v>
      </c>
      <c r="I208" s="10"/>
      <c r="J208" s="129"/>
      <c r="K208" s="132"/>
      <c r="L208" s="11">
        <v>6</v>
      </c>
      <c r="M208" s="1" t="s">
        <v>644</v>
      </c>
      <c r="N208" s="4">
        <v>158864630.16029999</v>
      </c>
      <c r="O208" s="4">
        <f t="shared" si="45"/>
        <v>-6627083.4100000001</v>
      </c>
      <c r="P208" s="4">
        <v>69084048.347599998</v>
      </c>
      <c r="Q208" s="5">
        <f t="shared" si="41"/>
        <v>221321595.09789997</v>
      </c>
    </row>
    <row r="209" spans="1:17" ht="24.95" customHeight="1" x14ac:dyDescent="0.2">
      <c r="A209" s="137"/>
      <c r="B209" s="132"/>
      <c r="C209" s="1">
        <v>10</v>
      </c>
      <c r="D209" s="1" t="s">
        <v>267</v>
      </c>
      <c r="E209" s="4">
        <v>128335227.8448</v>
      </c>
      <c r="F209" s="4">
        <f t="shared" si="43"/>
        <v>-6627083.4100000001</v>
      </c>
      <c r="G209" s="4">
        <v>57645133.701099999</v>
      </c>
      <c r="H209" s="5">
        <f t="shared" si="40"/>
        <v>179353278.13589999</v>
      </c>
      <c r="I209" s="10"/>
      <c r="J209" s="129"/>
      <c r="K209" s="132"/>
      <c r="L209" s="11">
        <v>7</v>
      </c>
      <c r="M209" s="1" t="s">
        <v>645</v>
      </c>
      <c r="N209" s="4">
        <v>111885431.23109999</v>
      </c>
      <c r="O209" s="4">
        <f t="shared" si="45"/>
        <v>-6627083.4100000001</v>
      </c>
      <c r="P209" s="4">
        <v>45588052.882700004</v>
      </c>
      <c r="Q209" s="5">
        <f t="shared" si="41"/>
        <v>150846400.70379999</v>
      </c>
    </row>
    <row r="210" spans="1:17" ht="24.95" customHeight="1" x14ac:dyDescent="0.2">
      <c r="A210" s="137"/>
      <c r="B210" s="132"/>
      <c r="C210" s="1">
        <v>11</v>
      </c>
      <c r="D210" s="1" t="s">
        <v>268</v>
      </c>
      <c r="E210" s="4">
        <v>107841145.7209</v>
      </c>
      <c r="F210" s="4">
        <f t="shared" si="43"/>
        <v>-6627083.4100000001</v>
      </c>
      <c r="G210" s="4">
        <v>44592571.459799998</v>
      </c>
      <c r="H210" s="5">
        <f t="shared" si="40"/>
        <v>145806633.77070001</v>
      </c>
      <c r="I210" s="10"/>
      <c r="J210" s="129"/>
      <c r="K210" s="132"/>
      <c r="L210" s="11">
        <v>8</v>
      </c>
      <c r="M210" s="1" t="s">
        <v>646</v>
      </c>
      <c r="N210" s="4">
        <v>112725084.3881</v>
      </c>
      <c r="O210" s="4">
        <f t="shared" si="45"/>
        <v>-6627083.4100000001</v>
      </c>
      <c r="P210" s="4">
        <v>50545660.029700004</v>
      </c>
      <c r="Q210" s="5">
        <f t="shared" si="41"/>
        <v>156643661.00780001</v>
      </c>
    </row>
    <row r="211" spans="1:17" ht="24.95" customHeight="1" x14ac:dyDescent="0.2">
      <c r="A211" s="137"/>
      <c r="B211" s="132"/>
      <c r="C211" s="1">
        <v>12</v>
      </c>
      <c r="D211" s="1" t="s">
        <v>269</v>
      </c>
      <c r="E211" s="4">
        <v>111221832.43189999</v>
      </c>
      <c r="F211" s="4">
        <f t="shared" si="43"/>
        <v>-6627083.4100000001</v>
      </c>
      <c r="G211" s="4">
        <v>49429757.267499998</v>
      </c>
      <c r="H211" s="5">
        <f t="shared" si="40"/>
        <v>154024506.28939998</v>
      </c>
      <c r="I211" s="10"/>
      <c r="J211" s="129"/>
      <c r="K211" s="132"/>
      <c r="L211" s="11">
        <v>9</v>
      </c>
      <c r="M211" s="1" t="s">
        <v>647</v>
      </c>
      <c r="N211" s="4">
        <v>135523076.84540001</v>
      </c>
      <c r="O211" s="4">
        <f t="shared" si="45"/>
        <v>-6627083.4100000001</v>
      </c>
      <c r="P211" s="4">
        <v>56544508.261</v>
      </c>
      <c r="Q211" s="5">
        <f t="shared" si="41"/>
        <v>185440501.69640002</v>
      </c>
    </row>
    <row r="212" spans="1:17" ht="24.95" customHeight="1" x14ac:dyDescent="0.2">
      <c r="A212" s="137"/>
      <c r="B212" s="132"/>
      <c r="C212" s="1">
        <v>13</v>
      </c>
      <c r="D212" s="1" t="s">
        <v>270</v>
      </c>
      <c r="E212" s="4">
        <v>101876798.2295</v>
      </c>
      <c r="F212" s="4">
        <f t="shared" si="43"/>
        <v>-6627083.4100000001</v>
      </c>
      <c r="G212" s="4">
        <v>47407433.366099998</v>
      </c>
      <c r="H212" s="5">
        <f t="shared" si="40"/>
        <v>142657148.18559998</v>
      </c>
      <c r="I212" s="10"/>
      <c r="J212" s="129"/>
      <c r="K212" s="132"/>
      <c r="L212" s="11">
        <v>10</v>
      </c>
      <c r="M212" s="1" t="s">
        <v>648</v>
      </c>
      <c r="N212" s="4">
        <v>147059169.2353</v>
      </c>
      <c r="O212" s="4">
        <f t="shared" si="45"/>
        <v>-6627083.4100000001</v>
      </c>
      <c r="P212" s="4">
        <v>62523653.087700002</v>
      </c>
      <c r="Q212" s="5">
        <f t="shared" si="41"/>
        <v>202955738.91300002</v>
      </c>
    </row>
    <row r="213" spans="1:17" ht="24.95" customHeight="1" x14ac:dyDescent="0.2">
      <c r="A213" s="137"/>
      <c r="B213" s="132"/>
      <c r="C213" s="1">
        <v>14</v>
      </c>
      <c r="D213" s="1" t="s">
        <v>271</v>
      </c>
      <c r="E213" s="4">
        <v>99774575.601799995</v>
      </c>
      <c r="F213" s="4">
        <f t="shared" si="43"/>
        <v>-6627083.4100000001</v>
      </c>
      <c r="G213" s="4">
        <v>45865432.352300003</v>
      </c>
      <c r="H213" s="5">
        <f t="shared" si="40"/>
        <v>139012924.54409999</v>
      </c>
      <c r="I213" s="10"/>
      <c r="J213" s="129"/>
      <c r="K213" s="132"/>
      <c r="L213" s="11">
        <v>11</v>
      </c>
      <c r="M213" s="1" t="s">
        <v>649</v>
      </c>
      <c r="N213" s="4">
        <v>112522217.0078</v>
      </c>
      <c r="O213" s="4">
        <f t="shared" si="45"/>
        <v>-6627083.4100000001</v>
      </c>
      <c r="P213" s="4">
        <v>48308170.7588</v>
      </c>
      <c r="Q213" s="5">
        <f t="shared" si="41"/>
        <v>154203304.35659999</v>
      </c>
    </row>
    <row r="214" spans="1:17" ht="24.95" customHeight="1" x14ac:dyDescent="0.2">
      <c r="A214" s="137"/>
      <c r="B214" s="132"/>
      <c r="C214" s="1">
        <v>15</v>
      </c>
      <c r="D214" s="1" t="s">
        <v>272</v>
      </c>
      <c r="E214" s="4">
        <v>108266922.6235</v>
      </c>
      <c r="F214" s="4">
        <f t="shared" si="43"/>
        <v>-6627083.4100000001</v>
      </c>
      <c r="G214" s="4">
        <v>49458893.152900003</v>
      </c>
      <c r="H214" s="5">
        <f t="shared" si="40"/>
        <v>151098732.3664</v>
      </c>
      <c r="I214" s="10"/>
      <c r="J214" s="129"/>
      <c r="K214" s="132"/>
      <c r="L214" s="11">
        <v>12</v>
      </c>
      <c r="M214" s="1" t="s">
        <v>650</v>
      </c>
      <c r="N214" s="4">
        <v>116467870.2471</v>
      </c>
      <c r="O214" s="4">
        <f t="shared" si="45"/>
        <v>-6627083.4100000001</v>
      </c>
      <c r="P214" s="4">
        <v>50183347.958499998</v>
      </c>
      <c r="Q214" s="5">
        <f t="shared" si="41"/>
        <v>160024134.7956</v>
      </c>
    </row>
    <row r="215" spans="1:17" ht="24.95" customHeight="1" x14ac:dyDescent="0.2">
      <c r="A215" s="137"/>
      <c r="B215" s="132"/>
      <c r="C215" s="1">
        <v>16</v>
      </c>
      <c r="D215" s="1" t="s">
        <v>273</v>
      </c>
      <c r="E215" s="4">
        <v>89411436.055700004</v>
      </c>
      <c r="F215" s="4">
        <f t="shared" si="43"/>
        <v>-6627083.4100000001</v>
      </c>
      <c r="G215" s="4">
        <v>40875754.770300001</v>
      </c>
      <c r="H215" s="5">
        <f t="shared" si="40"/>
        <v>123660107.41600001</v>
      </c>
      <c r="I215" s="10"/>
      <c r="J215" s="129"/>
      <c r="K215" s="132"/>
      <c r="L215" s="11">
        <v>13</v>
      </c>
      <c r="M215" s="1" t="s">
        <v>651</v>
      </c>
      <c r="N215" s="4">
        <v>108235500.8899</v>
      </c>
      <c r="O215" s="4">
        <f t="shared" si="45"/>
        <v>-6627083.4100000001</v>
      </c>
      <c r="P215" s="4">
        <v>47279820.731799997</v>
      </c>
      <c r="Q215" s="5">
        <f t="shared" si="41"/>
        <v>148888238.21169999</v>
      </c>
    </row>
    <row r="216" spans="1:17" ht="24.95" customHeight="1" x14ac:dyDescent="0.2">
      <c r="A216" s="137"/>
      <c r="B216" s="132"/>
      <c r="C216" s="1">
        <v>17</v>
      </c>
      <c r="D216" s="1" t="s">
        <v>274</v>
      </c>
      <c r="E216" s="4">
        <v>112620615.90440001</v>
      </c>
      <c r="F216" s="4">
        <f t="shared" si="43"/>
        <v>-6627083.4100000001</v>
      </c>
      <c r="G216" s="4">
        <v>51794480.225000001</v>
      </c>
      <c r="H216" s="5">
        <f t="shared" si="40"/>
        <v>157788012.71940002</v>
      </c>
      <c r="I216" s="10"/>
      <c r="J216" s="129"/>
      <c r="K216" s="132"/>
      <c r="L216" s="11">
        <v>14</v>
      </c>
      <c r="M216" s="1" t="s">
        <v>652</v>
      </c>
      <c r="N216" s="4">
        <v>135363263.65689999</v>
      </c>
      <c r="O216" s="4">
        <f t="shared" si="45"/>
        <v>-6627083.4100000001</v>
      </c>
      <c r="P216" s="4">
        <v>56207663.888099998</v>
      </c>
      <c r="Q216" s="5">
        <f t="shared" si="41"/>
        <v>184943844.13499999</v>
      </c>
    </row>
    <row r="217" spans="1:17" ht="24.95" customHeight="1" x14ac:dyDescent="0.2">
      <c r="A217" s="137"/>
      <c r="B217" s="132"/>
      <c r="C217" s="1">
        <v>18</v>
      </c>
      <c r="D217" s="1" t="s">
        <v>275</v>
      </c>
      <c r="E217" s="4">
        <v>118408913.9374</v>
      </c>
      <c r="F217" s="4">
        <f t="shared" si="43"/>
        <v>-6627083.4100000001</v>
      </c>
      <c r="G217" s="4">
        <v>48804698.200999998</v>
      </c>
      <c r="H217" s="5">
        <f t="shared" si="40"/>
        <v>160586528.72839999</v>
      </c>
      <c r="I217" s="10"/>
      <c r="J217" s="129"/>
      <c r="K217" s="132"/>
      <c r="L217" s="11">
        <v>15</v>
      </c>
      <c r="M217" s="1" t="s">
        <v>653</v>
      </c>
      <c r="N217" s="4">
        <v>89836332.353799999</v>
      </c>
      <c r="O217" s="4">
        <f t="shared" si="45"/>
        <v>-6627083.4100000001</v>
      </c>
      <c r="P217" s="4">
        <v>39900686.131300002</v>
      </c>
      <c r="Q217" s="5">
        <f t="shared" si="41"/>
        <v>123109935.0751</v>
      </c>
    </row>
    <row r="218" spans="1:17" ht="24.95" customHeight="1" x14ac:dyDescent="0.2">
      <c r="A218" s="137"/>
      <c r="B218" s="132"/>
      <c r="C218" s="1">
        <v>19</v>
      </c>
      <c r="D218" s="1" t="s">
        <v>276</v>
      </c>
      <c r="E218" s="4">
        <v>154638595.14660001</v>
      </c>
      <c r="F218" s="4">
        <f t="shared" si="43"/>
        <v>-6627083.4100000001</v>
      </c>
      <c r="G218" s="4">
        <v>67425149.102500007</v>
      </c>
      <c r="H218" s="5">
        <f t="shared" si="40"/>
        <v>215436660.8391</v>
      </c>
      <c r="I218" s="10"/>
      <c r="J218" s="129"/>
      <c r="K218" s="132"/>
      <c r="L218" s="11">
        <v>16</v>
      </c>
      <c r="M218" s="1" t="s">
        <v>654</v>
      </c>
      <c r="N218" s="4">
        <v>148475004.99070001</v>
      </c>
      <c r="O218" s="4">
        <f t="shared" si="45"/>
        <v>-6627083.4100000001</v>
      </c>
      <c r="P218" s="4">
        <v>61795989.5902</v>
      </c>
      <c r="Q218" s="5">
        <f t="shared" si="41"/>
        <v>203643911.17090002</v>
      </c>
    </row>
    <row r="219" spans="1:17" ht="24.95" customHeight="1" x14ac:dyDescent="0.2">
      <c r="A219" s="137"/>
      <c r="B219" s="132"/>
      <c r="C219" s="1">
        <v>20</v>
      </c>
      <c r="D219" s="1" t="s">
        <v>277</v>
      </c>
      <c r="E219" s="4">
        <v>122584403.905</v>
      </c>
      <c r="F219" s="4">
        <f t="shared" si="43"/>
        <v>-6627083.4100000001</v>
      </c>
      <c r="G219" s="4">
        <v>56163605.370300002</v>
      </c>
      <c r="H219" s="5">
        <f t="shared" si="40"/>
        <v>172120925.8653</v>
      </c>
      <c r="I219" s="10"/>
      <c r="J219" s="129"/>
      <c r="K219" s="132"/>
      <c r="L219" s="11">
        <v>17</v>
      </c>
      <c r="M219" s="1" t="s">
        <v>655</v>
      </c>
      <c r="N219" s="4">
        <v>119630573.8749</v>
      </c>
      <c r="O219" s="4">
        <f t="shared" si="45"/>
        <v>-6627083.4100000001</v>
      </c>
      <c r="P219" s="4">
        <v>47252047.315899998</v>
      </c>
      <c r="Q219" s="5">
        <f t="shared" si="41"/>
        <v>160255537.78079998</v>
      </c>
    </row>
    <row r="220" spans="1:17" ht="24.95" customHeight="1" x14ac:dyDescent="0.2">
      <c r="A220" s="137"/>
      <c r="B220" s="132"/>
      <c r="C220" s="1">
        <v>21</v>
      </c>
      <c r="D220" s="1" t="s">
        <v>278</v>
      </c>
      <c r="E220" s="4">
        <v>97220318.3178</v>
      </c>
      <c r="F220" s="4">
        <f t="shared" si="43"/>
        <v>-6627083.4100000001</v>
      </c>
      <c r="G220" s="4">
        <v>46397214.663500004</v>
      </c>
      <c r="H220" s="5">
        <f t="shared" si="40"/>
        <v>136990449.5713</v>
      </c>
      <c r="I220" s="10"/>
      <c r="J220" s="130"/>
      <c r="K220" s="133"/>
      <c r="L220" s="11">
        <v>18</v>
      </c>
      <c r="M220" s="1" t="s">
        <v>656</v>
      </c>
      <c r="N220" s="4">
        <v>140358358.53</v>
      </c>
      <c r="O220" s="4">
        <f>-6627083.41</f>
        <v>-6627083.4100000001</v>
      </c>
      <c r="P220" s="4">
        <v>55006070.628899999</v>
      </c>
      <c r="Q220" s="5">
        <f t="shared" si="41"/>
        <v>188737345.7489</v>
      </c>
    </row>
    <row r="221" spans="1:17" ht="24.95" customHeight="1" x14ac:dyDescent="0.2">
      <c r="A221" s="137"/>
      <c r="B221" s="132"/>
      <c r="C221" s="1">
        <v>22</v>
      </c>
      <c r="D221" s="1" t="s">
        <v>279</v>
      </c>
      <c r="E221" s="4">
        <v>114232579.51000001</v>
      </c>
      <c r="F221" s="4">
        <f t="shared" si="43"/>
        <v>-6627083.4100000001</v>
      </c>
      <c r="G221" s="4">
        <v>53846988.065300003</v>
      </c>
      <c r="H221" s="5">
        <f t="shared" si="40"/>
        <v>161452484.16530001</v>
      </c>
      <c r="I221" s="10"/>
      <c r="J221" s="17"/>
      <c r="K221" s="134" t="s">
        <v>879</v>
      </c>
      <c r="L221" s="135"/>
      <c r="M221" s="136"/>
      <c r="N221" s="13">
        <f>SUM(N203:N220)</f>
        <v>2226124476.6939006</v>
      </c>
      <c r="O221" s="13">
        <f t="shared" ref="O221:P221" si="46">SUM(O203:O220)</f>
        <v>-119287501.37999997</v>
      </c>
      <c r="P221" s="13">
        <f t="shared" si="46"/>
        <v>937819370.2938</v>
      </c>
      <c r="Q221" s="7">
        <f t="shared" si="41"/>
        <v>3044656345.6077008</v>
      </c>
    </row>
    <row r="222" spans="1:17" ht="24.95" customHeight="1" x14ac:dyDescent="0.2">
      <c r="A222" s="137"/>
      <c r="B222" s="132"/>
      <c r="C222" s="1">
        <v>23</v>
      </c>
      <c r="D222" s="1" t="s">
        <v>280</v>
      </c>
      <c r="E222" s="4">
        <v>141958250.09060001</v>
      </c>
      <c r="F222" s="4">
        <f t="shared" si="43"/>
        <v>-6627083.4100000001</v>
      </c>
      <c r="G222" s="4">
        <v>65579422.204300001</v>
      </c>
      <c r="H222" s="5">
        <f t="shared" si="40"/>
        <v>200910588.88490003</v>
      </c>
      <c r="I222" s="10"/>
      <c r="J222" s="128">
        <v>29</v>
      </c>
      <c r="K222" s="131" t="s">
        <v>64</v>
      </c>
      <c r="L222" s="11">
        <v>1</v>
      </c>
      <c r="M222" s="1" t="s">
        <v>657</v>
      </c>
      <c r="N222" s="4">
        <v>87717408.608999997</v>
      </c>
      <c r="O222" s="4">
        <f t="shared" ref="O222:O250" si="47">-6627083.41</f>
        <v>-6627083.4100000001</v>
      </c>
      <c r="P222" s="4">
        <v>39713514.544500001</v>
      </c>
      <c r="Q222" s="5">
        <f t="shared" si="41"/>
        <v>120803839.74349999</v>
      </c>
    </row>
    <row r="223" spans="1:17" ht="24.95" customHeight="1" x14ac:dyDescent="0.2">
      <c r="A223" s="137"/>
      <c r="B223" s="132"/>
      <c r="C223" s="1">
        <v>24</v>
      </c>
      <c r="D223" s="1" t="s">
        <v>281</v>
      </c>
      <c r="E223" s="4">
        <v>116823320.992</v>
      </c>
      <c r="F223" s="4">
        <f t="shared" si="43"/>
        <v>-6627083.4100000001</v>
      </c>
      <c r="G223" s="4">
        <v>48169473.016099997</v>
      </c>
      <c r="H223" s="5">
        <f t="shared" si="40"/>
        <v>158365710.59810001</v>
      </c>
      <c r="I223" s="10"/>
      <c r="J223" s="129"/>
      <c r="K223" s="132"/>
      <c r="L223" s="11">
        <v>2</v>
      </c>
      <c r="M223" s="1" t="s">
        <v>658</v>
      </c>
      <c r="N223" s="4">
        <v>87963468.079600006</v>
      </c>
      <c r="O223" s="4">
        <f t="shared" si="47"/>
        <v>-6627083.4100000001</v>
      </c>
      <c r="P223" s="4">
        <v>38921814.9824</v>
      </c>
      <c r="Q223" s="5">
        <f t="shared" si="41"/>
        <v>120258199.65200001</v>
      </c>
    </row>
    <row r="224" spans="1:17" ht="24.95" customHeight="1" x14ac:dyDescent="0.2">
      <c r="A224" s="137"/>
      <c r="B224" s="133"/>
      <c r="C224" s="1">
        <v>25</v>
      </c>
      <c r="D224" s="1" t="s">
        <v>282</v>
      </c>
      <c r="E224" s="4">
        <v>112190404.0397</v>
      </c>
      <c r="F224" s="4">
        <f>-6627083.41</f>
        <v>-6627083.4100000001</v>
      </c>
      <c r="G224" s="4">
        <v>46008491.6457</v>
      </c>
      <c r="H224" s="5">
        <f t="shared" si="40"/>
        <v>151571812.27540001</v>
      </c>
      <c r="I224" s="10"/>
      <c r="J224" s="129"/>
      <c r="K224" s="132"/>
      <c r="L224" s="11">
        <v>3</v>
      </c>
      <c r="M224" s="1" t="s">
        <v>659</v>
      </c>
      <c r="N224" s="4">
        <v>109587705.6543</v>
      </c>
      <c r="O224" s="4">
        <f t="shared" si="47"/>
        <v>-6627083.4100000001</v>
      </c>
      <c r="P224" s="4">
        <v>47489546.979599997</v>
      </c>
      <c r="Q224" s="5">
        <f t="shared" si="41"/>
        <v>150450169.22390002</v>
      </c>
    </row>
    <row r="225" spans="1:17" ht="24.95" customHeight="1" x14ac:dyDescent="0.2">
      <c r="A225" s="1"/>
      <c r="B225" s="134" t="s">
        <v>861</v>
      </c>
      <c r="C225" s="135"/>
      <c r="D225" s="136"/>
      <c r="E225" s="13">
        <f>SUM(E200:E224)</f>
        <v>2873001722.7963009</v>
      </c>
      <c r="F225" s="13">
        <f t="shared" ref="F225:G225" si="48">SUM(F200:F224)</f>
        <v>-165677085.24999994</v>
      </c>
      <c r="G225" s="13">
        <f t="shared" si="48"/>
        <v>1274025760.1594999</v>
      </c>
      <c r="H225" s="7">
        <f t="shared" si="40"/>
        <v>3981350397.705801</v>
      </c>
      <c r="I225" s="10"/>
      <c r="J225" s="129"/>
      <c r="K225" s="132"/>
      <c r="L225" s="11">
        <v>4</v>
      </c>
      <c r="M225" s="1" t="s">
        <v>660</v>
      </c>
      <c r="N225" s="4">
        <v>96873109.556700006</v>
      </c>
      <c r="O225" s="4">
        <f t="shared" si="47"/>
        <v>-6627083.4100000001</v>
      </c>
      <c r="P225" s="4">
        <v>39676727.869099997</v>
      </c>
      <c r="Q225" s="5">
        <f t="shared" si="41"/>
        <v>129922754.0158</v>
      </c>
    </row>
    <row r="226" spans="1:17" ht="24.95" customHeight="1" x14ac:dyDescent="0.2">
      <c r="A226" s="137">
        <v>11</v>
      </c>
      <c r="B226" s="131" t="s">
        <v>46</v>
      </c>
      <c r="C226" s="1">
        <v>1</v>
      </c>
      <c r="D226" s="1" t="s">
        <v>283</v>
      </c>
      <c r="E226" s="4">
        <v>127399717.3853</v>
      </c>
      <c r="F226" s="4">
        <f>-7901080.5839</f>
        <v>-7901080.5839</v>
      </c>
      <c r="G226" s="4">
        <v>51835401.554899998</v>
      </c>
      <c r="H226" s="5">
        <f t="shared" si="40"/>
        <v>171334038.3563</v>
      </c>
      <c r="I226" s="10"/>
      <c r="J226" s="129"/>
      <c r="K226" s="132"/>
      <c r="L226" s="11">
        <v>5</v>
      </c>
      <c r="M226" s="1" t="s">
        <v>661</v>
      </c>
      <c r="N226" s="4">
        <v>91672356.968799993</v>
      </c>
      <c r="O226" s="4">
        <f t="shared" si="47"/>
        <v>-6627083.4100000001</v>
      </c>
      <c r="P226" s="4">
        <v>39145259.973999999</v>
      </c>
      <c r="Q226" s="5">
        <f t="shared" si="41"/>
        <v>124190533.53279999</v>
      </c>
    </row>
    <row r="227" spans="1:17" ht="24.95" customHeight="1" x14ac:dyDescent="0.2">
      <c r="A227" s="137"/>
      <c r="B227" s="132"/>
      <c r="C227" s="1">
        <v>2</v>
      </c>
      <c r="D227" s="1" t="s">
        <v>284</v>
      </c>
      <c r="E227" s="4">
        <v>119628134.441</v>
      </c>
      <c r="F227" s="4">
        <f>-7823364.7544</f>
        <v>-7823364.7544</v>
      </c>
      <c r="G227" s="4">
        <v>52347690.0722</v>
      </c>
      <c r="H227" s="5">
        <f t="shared" si="40"/>
        <v>164152459.7588</v>
      </c>
      <c r="I227" s="10"/>
      <c r="J227" s="129"/>
      <c r="K227" s="132"/>
      <c r="L227" s="11">
        <v>6</v>
      </c>
      <c r="M227" s="1" t="s">
        <v>662</v>
      </c>
      <c r="N227" s="4">
        <v>104410311.905</v>
      </c>
      <c r="O227" s="4">
        <f t="shared" si="47"/>
        <v>-6627083.4100000001</v>
      </c>
      <c r="P227" s="4">
        <v>46333124.823299997</v>
      </c>
      <c r="Q227" s="5">
        <f t="shared" si="41"/>
        <v>144116353.31830001</v>
      </c>
    </row>
    <row r="228" spans="1:17" ht="24.95" customHeight="1" x14ac:dyDescent="0.2">
      <c r="A228" s="137"/>
      <c r="B228" s="132"/>
      <c r="C228" s="1">
        <v>3</v>
      </c>
      <c r="D228" s="1" t="s">
        <v>285</v>
      </c>
      <c r="E228" s="4">
        <v>120657966.7983</v>
      </c>
      <c r="F228" s="4">
        <f>-7833663.078</f>
        <v>-7833663.0779999997</v>
      </c>
      <c r="G228" s="4">
        <v>52396005.3354</v>
      </c>
      <c r="H228" s="5">
        <f t="shared" si="40"/>
        <v>165220309.0557</v>
      </c>
      <c r="I228" s="10"/>
      <c r="J228" s="129"/>
      <c r="K228" s="132"/>
      <c r="L228" s="11">
        <v>7</v>
      </c>
      <c r="M228" s="1" t="s">
        <v>663</v>
      </c>
      <c r="N228" s="4">
        <v>87511354.295900002</v>
      </c>
      <c r="O228" s="4">
        <f t="shared" si="47"/>
        <v>-6627083.4100000001</v>
      </c>
      <c r="P228" s="4">
        <v>40513598.534100004</v>
      </c>
      <c r="Q228" s="5">
        <f t="shared" si="41"/>
        <v>121397869.42000002</v>
      </c>
    </row>
    <row r="229" spans="1:17" ht="24.95" customHeight="1" x14ac:dyDescent="0.2">
      <c r="A229" s="137"/>
      <c r="B229" s="132"/>
      <c r="C229" s="1">
        <v>4</v>
      </c>
      <c r="D229" s="1" t="s">
        <v>46</v>
      </c>
      <c r="E229" s="4">
        <v>116347995.09729999</v>
      </c>
      <c r="F229" s="4">
        <f>-7790563.361</f>
        <v>-7790563.3609999996</v>
      </c>
      <c r="G229" s="4">
        <v>49227215.785300002</v>
      </c>
      <c r="H229" s="5">
        <f t="shared" si="40"/>
        <v>157784647.52160001</v>
      </c>
      <c r="I229" s="10"/>
      <c r="J229" s="129"/>
      <c r="K229" s="132"/>
      <c r="L229" s="11">
        <v>8</v>
      </c>
      <c r="M229" s="1" t="s">
        <v>664</v>
      </c>
      <c r="N229" s="4">
        <v>90885034.098399997</v>
      </c>
      <c r="O229" s="4">
        <f t="shared" si="47"/>
        <v>-6627083.4100000001</v>
      </c>
      <c r="P229" s="4">
        <v>39696536.078900002</v>
      </c>
      <c r="Q229" s="5">
        <f t="shared" si="41"/>
        <v>123954486.76730001</v>
      </c>
    </row>
    <row r="230" spans="1:17" ht="24.95" customHeight="1" x14ac:dyDescent="0.2">
      <c r="A230" s="137"/>
      <c r="B230" s="132"/>
      <c r="C230" s="1">
        <v>5</v>
      </c>
      <c r="D230" s="1" t="s">
        <v>286</v>
      </c>
      <c r="E230" s="4">
        <v>115970439.44850001</v>
      </c>
      <c r="F230" s="4">
        <f>-7786787.8045</f>
        <v>-7786787.8044999996</v>
      </c>
      <c r="G230" s="4">
        <v>51195669.7403</v>
      </c>
      <c r="H230" s="5">
        <f t="shared" si="40"/>
        <v>159379321.38429999</v>
      </c>
      <c r="I230" s="10"/>
      <c r="J230" s="129"/>
      <c r="K230" s="132"/>
      <c r="L230" s="11">
        <v>9</v>
      </c>
      <c r="M230" s="1" t="s">
        <v>665</v>
      </c>
      <c r="N230" s="4">
        <v>89389940.625400007</v>
      </c>
      <c r="O230" s="4">
        <f t="shared" si="47"/>
        <v>-6627083.4100000001</v>
      </c>
      <c r="P230" s="4">
        <v>39528847.529899999</v>
      </c>
      <c r="Q230" s="5">
        <f t="shared" si="41"/>
        <v>122291704.74530001</v>
      </c>
    </row>
    <row r="231" spans="1:17" ht="24.95" customHeight="1" x14ac:dyDescent="0.2">
      <c r="A231" s="137"/>
      <c r="B231" s="132"/>
      <c r="C231" s="1">
        <v>6</v>
      </c>
      <c r="D231" s="1" t="s">
        <v>287</v>
      </c>
      <c r="E231" s="4">
        <v>120538744.1945</v>
      </c>
      <c r="F231" s="4">
        <f>-7832470.8519</f>
        <v>-7832470.8519000001</v>
      </c>
      <c r="G231" s="4">
        <v>49894616.2104</v>
      </c>
      <c r="H231" s="5">
        <f t="shared" si="40"/>
        <v>162600889.553</v>
      </c>
      <c r="I231" s="10"/>
      <c r="J231" s="129"/>
      <c r="K231" s="132"/>
      <c r="L231" s="11">
        <v>10</v>
      </c>
      <c r="M231" s="1" t="s">
        <v>666</v>
      </c>
      <c r="N231" s="4">
        <v>101475246.7146</v>
      </c>
      <c r="O231" s="4">
        <f t="shared" si="47"/>
        <v>-6627083.4100000001</v>
      </c>
      <c r="P231" s="4">
        <v>45629147.333300002</v>
      </c>
      <c r="Q231" s="5">
        <f t="shared" si="41"/>
        <v>140477310.63789999</v>
      </c>
    </row>
    <row r="232" spans="1:17" ht="24.95" customHeight="1" x14ac:dyDescent="0.2">
      <c r="A232" s="137"/>
      <c r="B232" s="132"/>
      <c r="C232" s="1">
        <v>7</v>
      </c>
      <c r="D232" s="1" t="s">
        <v>288</v>
      </c>
      <c r="E232" s="4">
        <v>140840339.9747</v>
      </c>
      <c r="F232" s="4">
        <f>-8035486.8097</f>
        <v>-8035486.8097000001</v>
      </c>
      <c r="G232" s="4">
        <v>58425666.3376</v>
      </c>
      <c r="H232" s="5">
        <f t="shared" si="40"/>
        <v>191230519.50260001</v>
      </c>
      <c r="I232" s="10"/>
      <c r="J232" s="129"/>
      <c r="K232" s="132"/>
      <c r="L232" s="11">
        <v>11</v>
      </c>
      <c r="M232" s="1" t="s">
        <v>667</v>
      </c>
      <c r="N232" s="4">
        <v>107445098.0537</v>
      </c>
      <c r="O232" s="4">
        <f t="shared" si="47"/>
        <v>-6627083.4100000001</v>
      </c>
      <c r="P232" s="4">
        <v>49256774.675800003</v>
      </c>
      <c r="Q232" s="5">
        <f t="shared" si="41"/>
        <v>150074789.3195</v>
      </c>
    </row>
    <row r="233" spans="1:17" ht="24.95" customHeight="1" x14ac:dyDescent="0.2">
      <c r="A233" s="137"/>
      <c r="B233" s="132"/>
      <c r="C233" s="1">
        <v>8</v>
      </c>
      <c r="D233" s="1" t="s">
        <v>289</v>
      </c>
      <c r="E233" s="4">
        <v>124752620.7907</v>
      </c>
      <c r="F233" s="4">
        <f>-7874609.6179</f>
        <v>-7874609.6179</v>
      </c>
      <c r="G233" s="4">
        <v>51764657.948299997</v>
      </c>
      <c r="H233" s="5">
        <f t="shared" si="40"/>
        <v>168642669.12110001</v>
      </c>
      <c r="I233" s="10"/>
      <c r="J233" s="129"/>
      <c r="K233" s="132"/>
      <c r="L233" s="11">
        <v>12</v>
      </c>
      <c r="M233" s="1" t="s">
        <v>668</v>
      </c>
      <c r="N233" s="4">
        <v>124181772.9368</v>
      </c>
      <c r="O233" s="4">
        <f t="shared" si="47"/>
        <v>-6627083.4100000001</v>
      </c>
      <c r="P233" s="4">
        <v>51440184.389600001</v>
      </c>
      <c r="Q233" s="5">
        <f t="shared" si="41"/>
        <v>168994873.91640002</v>
      </c>
    </row>
    <row r="234" spans="1:17" ht="24.95" customHeight="1" x14ac:dyDescent="0.2">
      <c r="A234" s="137"/>
      <c r="B234" s="132"/>
      <c r="C234" s="1">
        <v>9</v>
      </c>
      <c r="D234" s="1" t="s">
        <v>290</v>
      </c>
      <c r="E234" s="4">
        <v>112871233.28219999</v>
      </c>
      <c r="F234" s="4">
        <f>-7755795.7428</f>
        <v>-7755795.7428000001</v>
      </c>
      <c r="G234" s="4">
        <v>48606977.7645</v>
      </c>
      <c r="H234" s="5">
        <f t="shared" si="40"/>
        <v>153722415.3039</v>
      </c>
      <c r="I234" s="10"/>
      <c r="J234" s="129"/>
      <c r="K234" s="132"/>
      <c r="L234" s="11">
        <v>13</v>
      </c>
      <c r="M234" s="1" t="s">
        <v>669</v>
      </c>
      <c r="N234" s="4">
        <v>115755324.5266</v>
      </c>
      <c r="O234" s="4">
        <f t="shared" si="47"/>
        <v>-6627083.4100000001</v>
      </c>
      <c r="P234" s="4">
        <v>47835614.2227</v>
      </c>
      <c r="Q234" s="5">
        <f t="shared" si="41"/>
        <v>156963855.33930001</v>
      </c>
    </row>
    <row r="235" spans="1:17" ht="24.95" customHeight="1" x14ac:dyDescent="0.2">
      <c r="A235" s="137"/>
      <c r="B235" s="132"/>
      <c r="C235" s="1">
        <v>10</v>
      </c>
      <c r="D235" s="1" t="s">
        <v>291</v>
      </c>
      <c r="E235" s="4">
        <v>156777654.75909999</v>
      </c>
      <c r="F235" s="4">
        <f>-8194859.9576</f>
        <v>-8194859.9576000003</v>
      </c>
      <c r="G235" s="4">
        <v>60466016.758000001</v>
      </c>
      <c r="H235" s="5">
        <f t="shared" si="40"/>
        <v>209048811.55949998</v>
      </c>
      <c r="I235" s="10"/>
      <c r="J235" s="129"/>
      <c r="K235" s="132"/>
      <c r="L235" s="11">
        <v>14</v>
      </c>
      <c r="M235" s="1" t="s">
        <v>670</v>
      </c>
      <c r="N235" s="4">
        <v>100902791.9482</v>
      </c>
      <c r="O235" s="4">
        <f t="shared" si="47"/>
        <v>-6627083.4100000001</v>
      </c>
      <c r="P235" s="4">
        <v>45911807.343800001</v>
      </c>
      <c r="Q235" s="5">
        <f t="shared" si="41"/>
        <v>140187515.882</v>
      </c>
    </row>
    <row r="236" spans="1:17" ht="24.95" customHeight="1" x14ac:dyDescent="0.2">
      <c r="A236" s="137"/>
      <c r="B236" s="132"/>
      <c r="C236" s="1">
        <v>11</v>
      </c>
      <c r="D236" s="1" t="s">
        <v>292</v>
      </c>
      <c r="E236" s="4">
        <v>121625763.4686</v>
      </c>
      <c r="F236" s="4">
        <f>-7843341.0447</f>
        <v>-7843341.0447000004</v>
      </c>
      <c r="G236" s="4">
        <v>51510819.407200001</v>
      </c>
      <c r="H236" s="5">
        <f t="shared" si="40"/>
        <v>165293241.83110002</v>
      </c>
      <c r="I236" s="10"/>
      <c r="J236" s="129"/>
      <c r="K236" s="132"/>
      <c r="L236" s="11">
        <v>15</v>
      </c>
      <c r="M236" s="1" t="s">
        <v>671</v>
      </c>
      <c r="N236" s="4">
        <v>79291558.669</v>
      </c>
      <c r="O236" s="4">
        <f t="shared" si="47"/>
        <v>-6627083.4100000001</v>
      </c>
      <c r="P236" s="4">
        <v>35611538.218900003</v>
      </c>
      <c r="Q236" s="5">
        <f t="shared" si="41"/>
        <v>108276013.4779</v>
      </c>
    </row>
    <row r="237" spans="1:17" ht="24.95" customHeight="1" x14ac:dyDescent="0.2">
      <c r="A237" s="137"/>
      <c r="B237" s="132"/>
      <c r="C237" s="1">
        <v>12</v>
      </c>
      <c r="D237" s="1" t="s">
        <v>293</v>
      </c>
      <c r="E237" s="4">
        <v>134204687.2747</v>
      </c>
      <c r="F237" s="4">
        <f>-7969130.2827</f>
        <v>-7969130.2827000003</v>
      </c>
      <c r="G237" s="4">
        <v>56511187.134199999</v>
      </c>
      <c r="H237" s="5">
        <f t="shared" si="40"/>
        <v>182746744.12619999</v>
      </c>
      <c r="I237" s="10"/>
      <c r="J237" s="129"/>
      <c r="K237" s="132"/>
      <c r="L237" s="11">
        <v>16</v>
      </c>
      <c r="M237" s="1" t="s">
        <v>553</v>
      </c>
      <c r="N237" s="4">
        <v>102174677.662</v>
      </c>
      <c r="O237" s="4">
        <f t="shared" si="47"/>
        <v>-6627083.4100000001</v>
      </c>
      <c r="P237" s="4">
        <v>41867369.151600003</v>
      </c>
      <c r="Q237" s="5">
        <f t="shared" si="41"/>
        <v>137414963.40360001</v>
      </c>
    </row>
    <row r="238" spans="1:17" ht="24.95" customHeight="1" x14ac:dyDescent="0.2">
      <c r="A238" s="137"/>
      <c r="B238" s="133"/>
      <c r="C238" s="1">
        <v>13</v>
      </c>
      <c r="D238" s="1" t="s">
        <v>294</v>
      </c>
      <c r="E238" s="4">
        <v>146987432.07449999</v>
      </c>
      <c r="F238" s="4">
        <f>-8096957.7307</f>
        <v>-8096957.7307000002</v>
      </c>
      <c r="G238" s="4">
        <v>60754860.283699997</v>
      </c>
      <c r="H238" s="5">
        <f t="shared" si="40"/>
        <v>199645334.6275</v>
      </c>
      <c r="I238" s="10"/>
      <c r="J238" s="129"/>
      <c r="K238" s="132"/>
      <c r="L238" s="11">
        <v>17</v>
      </c>
      <c r="M238" s="1" t="s">
        <v>672</v>
      </c>
      <c r="N238" s="4">
        <v>90080948.200599998</v>
      </c>
      <c r="O238" s="4">
        <f t="shared" si="47"/>
        <v>-6627083.4100000001</v>
      </c>
      <c r="P238" s="4">
        <v>38230728.549599998</v>
      </c>
      <c r="Q238" s="5">
        <f t="shared" si="41"/>
        <v>121684593.34020001</v>
      </c>
    </row>
    <row r="239" spans="1:17" ht="24.95" customHeight="1" x14ac:dyDescent="0.2">
      <c r="A239" s="1"/>
      <c r="B239" s="134" t="s">
        <v>862</v>
      </c>
      <c r="C239" s="135"/>
      <c r="D239" s="136"/>
      <c r="E239" s="13">
        <f>SUM(E226:E238)</f>
        <v>1658602728.9893999</v>
      </c>
      <c r="F239" s="13">
        <f t="shared" ref="F239:G239" si="49">SUM(F226:F238)</f>
        <v>-102738111.61979999</v>
      </c>
      <c r="G239" s="13">
        <f t="shared" si="49"/>
        <v>694936784.33200002</v>
      </c>
      <c r="H239" s="7">
        <f t="shared" si="40"/>
        <v>2250801401.7016001</v>
      </c>
      <c r="I239" s="10"/>
      <c r="J239" s="129"/>
      <c r="K239" s="132"/>
      <c r="L239" s="11">
        <v>18</v>
      </c>
      <c r="M239" s="1" t="s">
        <v>673</v>
      </c>
      <c r="N239" s="4">
        <v>93910363.722599998</v>
      </c>
      <c r="O239" s="4">
        <f t="shared" si="47"/>
        <v>-6627083.4100000001</v>
      </c>
      <c r="P239" s="4">
        <v>42898444.1175</v>
      </c>
      <c r="Q239" s="5">
        <f t="shared" si="41"/>
        <v>130181724.43009999</v>
      </c>
    </row>
    <row r="240" spans="1:17" ht="24.95" customHeight="1" x14ac:dyDescent="0.2">
      <c r="A240" s="137">
        <v>12</v>
      </c>
      <c r="B240" s="131" t="s">
        <v>47</v>
      </c>
      <c r="C240" s="1">
        <v>1</v>
      </c>
      <c r="D240" s="1" t="s">
        <v>295</v>
      </c>
      <c r="E240" s="4">
        <v>152604193.14410001</v>
      </c>
      <c r="F240" s="4">
        <f>-6627083.41</f>
        <v>-6627083.4100000001</v>
      </c>
      <c r="G240" s="4">
        <v>59918105.534199998</v>
      </c>
      <c r="H240" s="5">
        <f t="shared" si="40"/>
        <v>205895215.2683</v>
      </c>
      <c r="I240" s="10"/>
      <c r="J240" s="129"/>
      <c r="K240" s="132"/>
      <c r="L240" s="11">
        <v>19</v>
      </c>
      <c r="M240" s="1" t="s">
        <v>674</v>
      </c>
      <c r="N240" s="4">
        <v>99516285.6435</v>
      </c>
      <c r="O240" s="4">
        <f t="shared" si="47"/>
        <v>-6627083.4100000001</v>
      </c>
      <c r="P240" s="4">
        <v>42580779.122400001</v>
      </c>
      <c r="Q240" s="5">
        <f t="shared" si="41"/>
        <v>135469981.35589999</v>
      </c>
    </row>
    <row r="241" spans="1:17" ht="24.95" customHeight="1" x14ac:dyDescent="0.2">
      <c r="A241" s="137"/>
      <c r="B241" s="132"/>
      <c r="C241" s="1">
        <v>2</v>
      </c>
      <c r="D241" s="1" t="s">
        <v>296</v>
      </c>
      <c r="E241" s="4">
        <v>144940777.05309999</v>
      </c>
      <c r="F241" s="4">
        <f t="shared" ref="F241:F257" si="50">-6627083.41</f>
        <v>-6627083.4100000001</v>
      </c>
      <c r="G241" s="4">
        <v>68070808.372600004</v>
      </c>
      <c r="H241" s="5">
        <f t="shared" si="40"/>
        <v>206384502.01569998</v>
      </c>
      <c r="I241" s="10"/>
      <c r="J241" s="129"/>
      <c r="K241" s="132"/>
      <c r="L241" s="11">
        <v>20</v>
      </c>
      <c r="M241" s="1" t="s">
        <v>557</v>
      </c>
      <c r="N241" s="4">
        <v>98486070.771400005</v>
      </c>
      <c r="O241" s="4">
        <f t="shared" si="47"/>
        <v>-6627083.4100000001</v>
      </c>
      <c r="P241" s="4">
        <v>44251585.902900003</v>
      </c>
      <c r="Q241" s="5">
        <f t="shared" si="41"/>
        <v>136110573.26430002</v>
      </c>
    </row>
    <row r="242" spans="1:17" ht="24.95" customHeight="1" x14ac:dyDescent="0.2">
      <c r="A242" s="137"/>
      <c r="B242" s="132"/>
      <c r="C242" s="1">
        <v>3</v>
      </c>
      <c r="D242" s="1" t="s">
        <v>297</v>
      </c>
      <c r="E242" s="4">
        <v>95909966.903300002</v>
      </c>
      <c r="F242" s="4">
        <f t="shared" si="50"/>
        <v>-6627083.4100000001</v>
      </c>
      <c r="G242" s="4">
        <v>43484627.728200004</v>
      </c>
      <c r="H242" s="5">
        <f t="shared" si="40"/>
        <v>132767511.22150001</v>
      </c>
      <c r="I242" s="10"/>
      <c r="J242" s="129"/>
      <c r="K242" s="132"/>
      <c r="L242" s="11">
        <v>21</v>
      </c>
      <c r="M242" s="1" t="s">
        <v>675</v>
      </c>
      <c r="N242" s="4">
        <v>106558216.8281</v>
      </c>
      <c r="O242" s="4">
        <f t="shared" si="47"/>
        <v>-6627083.4100000001</v>
      </c>
      <c r="P242" s="4">
        <v>46777604.283600003</v>
      </c>
      <c r="Q242" s="5">
        <f t="shared" si="41"/>
        <v>146708737.7017</v>
      </c>
    </row>
    <row r="243" spans="1:17" ht="24.95" customHeight="1" x14ac:dyDescent="0.2">
      <c r="A243" s="137"/>
      <c r="B243" s="132"/>
      <c r="C243" s="1">
        <v>4</v>
      </c>
      <c r="D243" s="1" t="s">
        <v>298</v>
      </c>
      <c r="E243" s="4">
        <v>98742136.762700006</v>
      </c>
      <c r="F243" s="4">
        <f t="shared" si="50"/>
        <v>-6627083.4100000001</v>
      </c>
      <c r="G243" s="4">
        <v>44955675.524700001</v>
      </c>
      <c r="H243" s="5">
        <f t="shared" si="40"/>
        <v>137070728.87740001</v>
      </c>
      <c r="I243" s="10"/>
      <c r="J243" s="129"/>
      <c r="K243" s="132"/>
      <c r="L243" s="11">
        <v>22</v>
      </c>
      <c r="M243" s="1" t="s">
        <v>676</v>
      </c>
      <c r="N243" s="4">
        <v>96719254.973399997</v>
      </c>
      <c r="O243" s="4">
        <f t="shared" si="47"/>
        <v>-6627083.4100000001</v>
      </c>
      <c r="P243" s="4">
        <v>42541162.702699997</v>
      </c>
      <c r="Q243" s="5">
        <f t="shared" si="41"/>
        <v>132633334.26609999</v>
      </c>
    </row>
    <row r="244" spans="1:17" ht="24.95" customHeight="1" x14ac:dyDescent="0.2">
      <c r="A244" s="137"/>
      <c r="B244" s="132"/>
      <c r="C244" s="1">
        <v>5</v>
      </c>
      <c r="D244" s="1" t="s">
        <v>299</v>
      </c>
      <c r="E244" s="4">
        <v>118228394.22750001</v>
      </c>
      <c r="F244" s="4">
        <f t="shared" si="50"/>
        <v>-6627083.4100000001</v>
      </c>
      <c r="G244" s="4">
        <v>50025633.999600001</v>
      </c>
      <c r="H244" s="5">
        <f t="shared" si="40"/>
        <v>161626944.81710002</v>
      </c>
      <c r="I244" s="10"/>
      <c r="J244" s="129"/>
      <c r="K244" s="132"/>
      <c r="L244" s="11">
        <v>23</v>
      </c>
      <c r="M244" s="1" t="s">
        <v>677</v>
      </c>
      <c r="N244" s="4">
        <v>118929896.6723</v>
      </c>
      <c r="O244" s="4">
        <f t="shared" si="47"/>
        <v>-6627083.4100000001</v>
      </c>
      <c r="P244" s="4">
        <v>51784993.968599997</v>
      </c>
      <c r="Q244" s="5">
        <f t="shared" si="41"/>
        <v>164087807.23089999</v>
      </c>
    </row>
    <row r="245" spans="1:17" ht="24.95" customHeight="1" x14ac:dyDescent="0.2">
      <c r="A245" s="137"/>
      <c r="B245" s="132"/>
      <c r="C245" s="1">
        <v>6</v>
      </c>
      <c r="D245" s="1" t="s">
        <v>300</v>
      </c>
      <c r="E245" s="4">
        <v>100489860.889</v>
      </c>
      <c r="F245" s="4">
        <f t="shared" si="50"/>
        <v>-6627083.4100000001</v>
      </c>
      <c r="G245" s="4">
        <v>45636491.033799998</v>
      </c>
      <c r="H245" s="5">
        <f t="shared" si="40"/>
        <v>139499268.51280001</v>
      </c>
      <c r="I245" s="10"/>
      <c r="J245" s="129"/>
      <c r="K245" s="132"/>
      <c r="L245" s="11">
        <v>24</v>
      </c>
      <c r="M245" s="1" t="s">
        <v>678</v>
      </c>
      <c r="N245" s="4">
        <v>98624223.0211</v>
      </c>
      <c r="O245" s="4">
        <f t="shared" si="47"/>
        <v>-6627083.4100000001</v>
      </c>
      <c r="P245" s="4">
        <v>43938637.1483</v>
      </c>
      <c r="Q245" s="5">
        <f t="shared" si="41"/>
        <v>135935776.75940001</v>
      </c>
    </row>
    <row r="246" spans="1:17" ht="24.95" customHeight="1" x14ac:dyDescent="0.2">
      <c r="A246" s="137"/>
      <c r="B246" s="132"/>
      <c r="C246" s="1">
        <v>7</v>
      </c>
      <c r="D246" s="1" t="s">
        <v>301</v>
      </c>
      <c r="E246" s="4">
        <v>100582289.74699999</v>
      </c>
      <c r="F246" s="4">
        <f t="shared" si="50"/>
        <v>-6627083.4100000001</v>
      </c>
      <c r="G246" s="4">
        <v>42359542.369499996</v>
      </c>
      <c r="H246" s="5">
        <f t="shared" si="40"/>
        <v>136314748.70649999</v>
      </c>
      <c r="I246" s="10"/>
      <c r="J246" s="129"/>
      <c r="K246" s="132"/>
      <c r="L246" s="11">
        <v>25</v>
      </c>
      <c r="M246" s="1" t="s">
        <v>679</v>
      </c>
      <c r="N246" s="4">
        <v>129936186.58750001</v>
      </c>
      <c r="O246" s="4">
        <f t="shared" si="47"/>
        <v>-6627083.4100000001</v>
      </c>
      <c r="P246" s="4">
        <v>45783106.382399999</v>
      </c>
      <c r="Q246" s="5">
        <f t="shared" si="41"/>
        <v>169092209.55990002</v>
      </c>
    </row>
    <row r="247" spans="1:17" ht="24.95" customHeight="1" x14ac:dyDescent="0.2">
      <c r="A247" s="137"/>
      <c r="B247" s="132"/>
      <c r="C247" s="1">
        <v>8</v>
      </c>
      <c r="D247" s="1" t="s">
        <v>302</v>
      </c>
      <c r="E247" s="4">
        <v>116683841.44410001</v>
      </c>
      <c r="F247" s="4">
        <f t="shared" si="50"/>
        <v>-6627083.4100000001</v>
      </c>
      <c r="G247" s="4">
        <v>47748737.919600002</v>
      </c>
      <c r="H247" s="5">
        <f t="shared" si="40"/>
        <v>157805495.95370001</v>
      </c>
      <c r="I247" s="10"/>
      <c r="J247" s="129"/>
      <c r="K247" s="132"/>
      <c r="L247" s="11">
        <v>26</v>
      </c>
      <c r="M247" s="1" t="s">
        <v>680</v>
      </c>
      <c r="N247" s="4">
        <v>88938290.055500001</v>
      </c>
      <c r="O247" s="4">
        <f t="shared" si="47"/>
        <v>-6627083.4100000001</v>
      </c>
      <c r="P247" s="4">
        <v>39755017.4604</v>
      </c>
      <c r="Q247" s="5">
        <f t="shared" si="41"/>
        <v>122066224.1059</v>
      </c>
    </row>
    <row r="248" spans="1:17" ht="24.95" customHeight="1" x14ac:dyDescent="0.2">
      <c r="A248" s="137"/>
      <c r="B248" s="132"/>
      <c r="C248" s="1">
        <v>9</v>
      </c>
      <c r="D248" s="1" t="s">
        <v>303</v>
      </c>
      <c r="E248" s="4">
        <v>128424889.4332</v>
      </c>
      <c r="F248" s="4">
        <f t="shared" si="50"/>
        <v>-6627083.4100000001</v>
      </c>
      <c r="G248" s="4">
        <v>53158056.095700003</v>
      </c>
      <c r="H248" s="5">
        <f t="shared" si="40"/>
        <v>174955862.1189</v>
      </c>
      <c r="I248" s="10"/>
      <c r="J248" s="129"/>
      <c r="K248" s="132"/>
      <c r="L248" s="11">
        <v>27</v>
      </c>
      <c r="M248" s="1" t="s">
        <v>681</v>
      </c>
      <c r="N248" s="4">
        <v>107575102.4751</v>
      </c>
      <c r="O248" s="4">
        <f t="shared" si="47"/>
        <v>-6627083.4100000001</v>
      </c>
      <c r="P248" s="4">
        <v>45536918.631300002</v>
      </c>
      <c r="Q248" s="5">
        <f t="shared" si="41"/>
        <v>146484937.69639999</v>
      </c>
    </row>
    <row r="249" spans="1:17" ht="24.95" customHeight="1" x14ac:dyDescent="0.2">
      <c r="A249" s="137"/>
      <c r="B249" s="132"/>
      <c r="C249" s="1">
        <v>10</v>
      </c>
      <c r="D249" s="1" t="s">
        <v>304</v>
      </c>
      <c r="E249" s="4">
        <v>93447952.697899997</v>
      </c>
      <c r="F249" s="4">
        <f t="shared" si="50"/>
        <v>-6627083.4100000001</v>
      </c>
      <c r="G249" s="4">
        <v>39746116.332699999</v>
      </c>
      <c r="H249" s="5">
        <f t="shared" si="40"/>
        <v>126566985.6206</v>
      </c>
      <c r="I249" s="10"/>
      <c r="J249" s="129"/>
      <c r="K249" s="132"/>
      <c r="L249" s="11">
        <v>28</v>
      </c>
      <c r="M249" s="1" t="s">
        <v>682</v>
      </c>
      <c r="N249" s="4">
        <v>107920026.43179999</v>
      </c>
      <c r="O249" s="4">
        <f t="shared" si="47"/>
        <v>-6627083.4100000001</v>
      </c>
      <c r="P249" s="4">
        <v>47303517.495499998</v>
      </c>
      <c r="Q249" s="5">
        <f t="shared" si="41"/>
        <v>148596460.51730001</v>
      </c>
    </row>
    <row r="250" spans="1:17" ht="24.95" customHeight="1" x14ac:dyDescent="0.2">
      <c r="A250" s="137"/>
      <c r="B250" s="132"/>
      <c r="C250" s="1">
        <v>11</v>
      </c>
      <c r="D250" s="1" t="s">
        <v>305</v>
      </c>
      <c r="E250" s="4">
        <v>160346265.20860001</v>
      </c>
      <c r="F250" s="4">
        <f t="shared" si="50"/>
        <v>-6627083.4100000001</v>
      </c>
      <c r="G250" s="4">
        <v>71341468.716299996</v>
      </c>
      <c r="H250" s="5">
        <f t="shared" si="40"/>
        <v>225060650.51490003</v>
      </c>
      <c r="I250" s="10"/>
      <c r="J250" s="129"/>
      <c r="K250" s="132"/>
      <c r="L250" s="11">
        <v>29</v>
      </c>
      <c r="M250" s="1" t="s">
        <v>683</v>
      </c>
      <c r="N250" s="4">
        <v>95101889.268700004</v>
      </c>
      <c r="O250" s="4">
        <f t="shared" si="47"/>
        <v>-6627083.4100000001</v>
      </c>
      <c r="P250" s="4">
        <v>42530682.168399997</v>
      </c>
      <c r="Q250" s="5">
        <f t="shared" si="41"/>
        <v>131005488.0271</v>
      </c>
    </row>
    <row r="251" spans="1:17" ht="24.95" customHeight="1" x14ac:dyDescent="0.2">
      <c r="A251" s="137"/>
      <c r="B251" s="132"/>
      <c r="C251" s="1">
        <v>12</v>
      </c>
      <c r="D251" s="1" t="s">
        <v>306</v>
      </c>
      <c r="E251" s="4">
        <v>165021816.9217</v>
      </c>
      <c r="F251" s="4">
        <f t="shared" si="50"/>
        <v>-6627083.4100000001</v>
      </c>
      <c r="G251" s="4">
        <v>71715099.764599994</v>
      </c>
      <c r="H251" s="5">
        <f t="shared" si="40"/>
        <v>230109833.27630001</v>
      </c>
      <c r="I251" s="10"/>
      <c r="J251" s="130"/>
      <c r="K251" s="133"/>
      <c r="L251" s="11">
        <v>30</v>
      </c>
      <c r="M251" s="1" t="s">
        <v>684</v>
      </c>
      <c r="N251" s="4">
        <v>105807972.3153</v>
      </c>
      <c r="O251" s="4">
        <f>-6627083.41</f>
        <v>-6627083.4100000001</v>
      </c>
      <c r="P251" s="4">
        <v>48150030.252099998</v>
      </c>
      <c r="Q251" s="5">
        <f t="shared" si="41"/>
        <v>147330919.15740001</v>
      </c>
    </row>
    <row r="252" spans="1:17" ht="24.95" customHeight="1" x14ac:dyDescent="0.2">
      <c r="A252" s="137"/>
      <c r="B252" s="132"/>
      <c r="C252" s="1">
        <v>13</v>
      </c>
      <c r="D252" s="1" t="s">
        <v>307</v>
      </c>
      <c r="E252" s="4">
        <v>129345299.7341</v>
      </c>
      <c r="F252" s="4">
        <f t="shared" si="50"/>
        <v>-6627083.4100000001</v>
      </c>
      <c r="G252" s="4">
        <v>51597294.925499998</v>
      </c>
      <c r="H252" s="5">
        <f t="shared" si="40"/>
        <v>174315511.24959999</v>
      </c>
      <c r="I252" s="10"/>
      <c r="J252" s="17"/>
      <c r="K252" s="134" t="s">
        <v>880</v>
      </c>
      <c r="L252" s="135"/>
      <c r="M252" s="136"/>
      <c r="N252" s="13">
        <f>SUM(N222:N251)</f>
        <v>3015341887.2708998</v>
      </c>
      <c r="O252" s="13">
        <f t="shared" ref="O252:P252" si="51">SUM(O222:O251)</f>
        <v>-198812502.29999992</v>
      </c>
      <c r="P252" s="13">
        <f t="shared" si="51"/>
        <v>1310634614.8372002</v>
      </c>
      <c r="Q252" s="7">
        <f t="shared" si="41"/>
        <v>4127163999.8081002</v>
      </c>
    </row>
    <row r="253" spans="1:17" ht="24.95" customHeight="1" x14ac:dyDescent="0.2">
      <c r="A253" s="137"/>
      <c r="B253" s="132"/>
      <c r="C253" s="1">
        <v>14</v>
      </c>
      <c r="D253" s="1" t="s">
        <v>308</v>
      </c>
      <c r="E253" s="4">
        <v>123353406.07879999</v>
      </c>
      <c r="F253" s="4">
        <f t="shared" si="50"/>
        <v>-6627083.4100000001</v>
      </c>
      <c r="G253" s="4">
        <v>48571774.279399998</v>
      </c>
      <c r="H253" s="5">
        <f t="shared" si="40"/>
        <v>165298096.94819999</v>
      </c>
      <c r="I253" s="10"/>
      <c r="J253" s="128">
        <v>30</v>
      </c>
      <c r="K253" s="131" t="s">
        <v>65</v>
      </c>
      <c r="L253" s="11">
        <v>1</v>
      </c>
      <c r="M253" s="1" t="s">
        <v>685</v>
      </c>
      <c r="N253" s="4">
        <v>104135159.29180001</v>
      </c>
      <c r="O253" s="4">
        <f t="shared" ref="O253:O284" si="52">-6627083.41</f>
        <v>-6627083.4100000001</v>
      </c>
      <c r="P253" s="4">
        <v>53265764.823799998</v>
      </c>
      <c r="Q253" s="5">
        <f t="shared" si="41"/>
        <v>150773840.70560002</v>
      </c>
    </row>
    <row r="254" spans="1:17" ht="24.95" customHeight="1" x14ac:dyDescent="0.2">
      <c r="A254" s="137"/>
      <c r="B254" s="132"/>
      <c r="C254" s="1">
        <v>15</v>
      </c>
      <c r="D254" s="1" t="s">
        <v>309</v>
      </c>
      <c r="E254" s="4">
        <v>134630093.19549999</v>
      </c>
      <c r="F254" s="4">
        <f t="shared" si="50"/>
        <v>-6627083.4100000001</v>
      </c>
      <c r="G254" s="4">
        <v>46633609.068499997</v>
      </c>
      <c r="H254" s="5">
        <f t="shared" si="40"/>
        <v>174636618.85399997</v>
      </c>
      <c r="I254" s="10"/>
      <c r="J254" s="129"/>
      <c r="K254" s="132"/>
      <c r="L254" s="11">
        <v>2</v>
      </c>
      <c r="M254" s="1" t="s">
        <v>686</v>
      </c>
      <c r="N254" s="4">
        <v>120931985.492</v>
      </c>
      <c r="O254" s="4">
        <f t="shared" si="52"/>
        <v>-6627083.4100000001</v>
      </c>
      <c r="P254" s="4">
        <v>61355270.040200002</v>
      </c>
      <c r="Q254" s="5">
        <f t="shared" si="41"/>
        <v>175660172.12220001</v>
      </c>
    </row>
    <row r="255" spans="1:17" ht="24.95" customHeight="1" x14ac:dyDescent="0.2">
      <c r="A255" s="137"/>
      <c r="B255" s="132"/>
      <c r="C255" s="1">
        <v>16</v>
      </c>
      <c r="D255" s="1" t="s">
        <v>310</v>
      </c>
      <c r="E255" s="4">
        <v>118098558.948</v>
      </c>
      <c r="F255" s="4">
        <f t="shared" si="50"/>
        <v>-6627083.4100000001</v>
      </c>
      <c r="G255" s="4">
        <v>48627949.943300001</v>
      </c>
      <c r="H255" s="5">
        <f t="shared" si="40"/>
        <v>160099425.4813</v>
      </c>
      <c r="I255" s="10"/>
      <c r="J255" s="129"/>
      <c r="K255" s="132"/>
      <c r="L255" s="11">
        <v>3</v>
      </c>
      <c r="M255" s="1" t="s">
        <v>687</v>
      </c>
      <c r="N255" s="4">
        <v>120461471.70290001</v>
      </c>
      <c r="O255" s="4">
        <f t="shared" si="52"/>
        <v>-6627083.4100000001</v>
      </c>
      <c r="P255" s="4">
        <v>56989393.860600002</v>
      </c>
      <c r="Q255" s="5">
        <f t="shared" si="41"/>
        <v>170823782.15350002</v>
      </c>
    </row>
    <row r="256" spans="1:17" ht="24.95" customHeight="1" x14ac:dyDescent="0.2">
      <c r="A256" s="137"/>
      <c r="B256" s="132"/>
      <c r="C256" s="1">
        <v>17</v>
      </c>
      <c r="D256" s="1" t="s">
        <v>311</v>
      </c>
      <c r="E256" s="4">
        <v>96856854.602500007</v>
      </c>
      <c r="F256" s="4">
        <f t="shared" si="50"/>
        <v>-6627083.4100000001</v>
      </c>
      <c r="G256" s="4">
        <v>42654359.799800001</v>
      </c>
      <c r="H256" s="5">
        <f t="shared" si="40"/>
        <v>132884130.9923</v>
      </c>
      <c r="I256" s="10"/>
      <c r="J256" s="129"/>
      <c r="K256" s="132"/>
      <c r="L256" s="11">
        <v>4</v>
      </c>
      <c r="M256" s="1" t="s">
        <v>688</v>
      </c>
      <c r="N256" s="4">
        <v>129060293.978</v>
      </c>
      <c r="O256" s="4">
        <f t="shared" si="52"/>
        <v>-6627083.4100000001</v>
      </c>
      <c r="P256" s="4">
        <v>50815311.095600002</v>
      </c>
      <c r="Q256" s="5">
        <f t="shared" si="41"/>
        <v>173248521.6636</v>
      </c>
    </row>
    <row r="257" spans="1:17" ht="24.95" customHeight="1" x14ac:dyDescent="0.2">
      <c r="A257" s="137"/>
      <c r="B257" s="133"/>
      <c r="C257" s="1">
        <v>18</v>
      </c>
      <c r="D257" s="1" t="s">
        <v>312</v>
      </c>
      <c r="E257" s="4">
        <v>120528584.0324</v>
      </c>
      <c r="F257" s="4">
        <f t="shared" si="50"/>
        <v>-6627083.4100000001</v>
      </c>
      <c r="G257" s="4">
        <v>45109424.963100001</v>
      </c>
      <c r="H257" s="5">
        <f t="shared" si="40"/>
        <v>159010925.5855</v>
      </c>
      <c r="I257" s="10"/>
      <c r="J257" s="129"/>
      <c r="K257" s="132"/>
      <c r="L257" s="11">
        <v>5</v>
      </c>
      <c r="M257" s="1" t="s">
        <v>689</v>
      </c>
      <c r="N257" s="4">
        <v>130944614.99869999</v>
      </c>
      <c r="O257" s="4">
        <f t="shared" si="52"/>
        <v>-6627083.4100000001</v>
      </c>
      <c r="P257" s="4">
        <v>68714072.404200003</v>
      </c>
      <c r="Q257" s="5">
        <f t="shared" si="41"/>
        <v>193031603.99290001</v>
      </c>
    </row>
    <row r="258" spans="1:17" ht="24.95" customHeight="1" x14ac:dyDescent="0.2">
      <c r="A258" s="1"/>
      <c r="B258" s="134" t="s">
        <v>863</v>
      </c>
      <c r="C258" s="135"/>
      <c r="D258" s="136"/>
      <c r="E258" s="13">
        <f>SUM(E240:E257)</f>
        <v>2198235181.0235</v>
      </c>
      <c r="F258" s="13">
        <f t="shared" ref="F258:G258" si="53">SUM(F240:F257)</f>
        <v>-119287501.37999997</v>
      </c>
      <c r="G258" s="13">
        <f t="shared" si="53"/>
        <v>921354776.37110007</v>
      </c>
      <c r="H258" s="7">
        <f t="shared" si="40"/>
        <v>3000302456.0146003</v>
      </c>
      <c r="I258" s="10"/>
      <c r="J258" s="129"/>
      <c r="K258" s="132"/>
      <c r="L258" s="11">
        <v>6</v>
      </c>
      <c r="M258" s="1" t="s">
        <v>690</v>
      </c>
      <c r="N258" s="4">
        <v>134584410.2543</v>
      </c>
      <c r="O258" s="4">
        <f t="shared" si="52"/>
        <v>-6627083.4100000001</v>
      </c>
      <c r="P258" s="4">
        <v>71357472.769099995</v>
      </c>
      <c r="Q258" s="5">
        <f t="shared" si="41"/>
        <v>199314799.61339998</v>
      </c>
    </row>
    <row r="259" spans="1:17" ht="24.95" customHeight="1" x14ac:dyDescent="0.2">
      <c r="A259" s="137">
        <v>13</v>
      </c>
      <c r="B259" s="131" t="s">
        <v>48</v>
      </c>
      <c r="C259" s="1">
        <v>1</v>
      </c>
      <c r="D259" s="1" t="s">
        <v>313</v>
      </c>
      <c r="E259" s="4">
        <v>141623650.86489999</v>
      </c>
      <c r="F259" s="4">
        <f t="shared" ref="F259:F273" si="54">-6627083.41</f>
        <v>-6627083.4100000001</v>
      </c>
      <c r="G259" s="4">
        <v>65942206.9789</v>
      </c>
      <c r="H259" s="5">
        <f t="shared" si="40"/>
        <v>200938774.43379998</v>
      </c>
      <c r="I259" s="10"/>
      <c r="J259" s="129"/>
      <c r="K259" s="132"/>
      <c r="L259" s="11">
        <v>7</v>
      </c>
      <c r="M259" s="1" t="s">
        <v>691</v>
      </c>
      <c r="N259" s="4">
        <v>145908388.52450001</v>
      </c>
      <c r="O259" s="4">
        <f t="shared" si="52"/>
        <v>-6627083.4100000001</v>
      </c>
      <c r="P259" s="4">
        <v>73831298.0889</v>
      </c>
      <c r="Q259" s="5">
        <f t="shared" si="41"/>
        <v>213112603.20340002</v>
      </c>
    </row>
    <row r="260" spans="1:17" ht="24.95" customHeight="1" x14ac:dyDescent="0.2">
      <c r="A260" s="137"/>
      <c r="B260" s="132"/>
      <c r="C260" s="1">
        <v>2</v>
      </c>
      <c r="D260" s="1" t="s">
        <v>314</v>
      </c>
      <c r="E260" s="4">
        <v>107766028.29970001</v>
      </c>
      <c r="F260" s="4">
        <f t="shared" si="54"/>
        <v>-6627083.4100000001</v>
      </c>
      <c r="G260" s="4">
        <v>49128495.387900002</v>
      </c>
      <c r="H260" s="5">
        <f t="shared" si="40"/>
        <v>150267440.27760002</v>
      </c>
      <c r="I260" s="10"/>
      <c r="J260" s="129"/>
      <c r="K260" s="132"/>
      <c r="L260" s="11">
        <v>8</v>
      </c>
      <c r="M260" s="1" t="s">
        <v>692</v>
      </c>
      <c r="N260" s="4">
        <v>107383219.3022</v>
      </c>
      <c r="O260" s="4">
        <f t="shared" si="52"/>
        <v>-6627083.4100000001</v>
      </c>
      <c r="P260" s="4">
        <v>55221537.3323</v>
      </c>
      <c r="Q260" s="5">
        <f t="shared" si="41"/>
        <v>155977673.2245</v>
      </c>
    </row>
    <row r="261" spans="1:17" ht="24.95" customHeight="1" x14ac:dyDescent="0.2">
      <c r="A261" s="137"/>
      <c r="B261" s="132"/>
      <c r="C261" s="1">
        <v>3</v>
      </c>
      <c r="D261" s="1" t="s">
        <v>315</v>
      </c>
      <c r="E261" s="4">
        <v>102753392.73100001</v>
      </c>
      <c r="F261" s="4">
        <f t="shared" si="54"/>
        <v>-6627083.4100000001</v>
      </c>
      <c r="G261" s="4">
        <v>42708958.509199999</v>
      </c>
      <c r="H261" s="5">
        <f t="shared" si="40"/>
        <v>138835267.83020002</v>
      </c>
      <c r="I261" s="10"/>
      <c r="J261" s="129"/>
      <c r="K261" s="132"/>
      <c r="L261" s="11">
        <v>9</v>
      </c>
      <c r="M261" s="1" t="s">
        <v>693</v>
      </c>
      <c r="N261" s="4">
        <v>127441219.10609999</v>
      </c>
      <c r="O261" s="4">
        <f t="shared" si="52"/>
        <v>-6627083.4100000001</v>
      </c>
      <c r="P261" s="4">
        <v>67086759.8411</v>
      </c>
      <c r="Q261" s="5">
        <f t="shared" si="41"/>
        <v>187900895.5372</v>
      </c>
    </row>
    <row r="262" spans="1:17" ht="24.95" customHeight="1" x14ac:dyDescent="0.2">
      <c r="A262" s="137"/>
      <c r="B262" s="132"/>
      <c r="C262" s="1">
        <v>4</v>
      </c>
      <c r="D262" s="1" t="s">
        <v>316</v>
      </c>
      <c r="E262" s="4">
        <v>106098456.34029999</v>
      </c>
      <c r="F262" s="4">
        <f t="shared" si="54"/>
        <v>-6627083.4100000001</v>
      </c>
      <c r="G262" s="4">
        <v>48055498.284699999</v>
      </c>
      <c r="H262" s="5">
        <f t="shared" ref="H262:H325" si="55">E262+F262+G262</f>
        <v>147526871.215</v>
      </c>
      <c r="I262" s="10"/>
      <c r="J262" s="129"/>
      <c r="K262" s="132"/>
      <c r="L262" s="11">
        <v>10</v>
      </c>
      <c r="M262" s="1" t="s">
        <v>694</v>
      </c>
      <c r="N262" s="4">
        <v>133425100.208</v>
      </c>
      <c r="O262" s="4">
        <f t="shared" si="52"/>
        <v>-6627083.4100000001</v>
      </c>
      <c r="P262" s="4">
        <v>68820135.411500007</v>
      </c>
      <c r="Q262" s="5">
        <f t="shared" ref="Q262:Q325" si="56">N262+O262+P262</f>
        <v>195618152.20950001</v>
      </c>
    </row>
    <row r="263" spans="1:17" ht="24.95" customHeight="1" x14ac:dyDescent="0.2">
      <c r="A263" s="137"/>
      <c r="B263" s="132"/>
      <c r="C263" s="1">
        <v>5</v>
      </c>
      <c r="D263" s="1" t="s">
        <v>317</v>
      </c>
      <c r="E263" s="4">
        <v>112378940.76800001</v>
      </c>
      <c r="F263" s="4">
        <f t="shared" si="54"/>
        <v>-6627083.4100000001</v>
      </c>
      <c r="G263" s="4">
        <v>50918989.870300002</v>
      </c>
      <c r="H263" s="5">
        <f t="shared" si="55"/>
        <v>156670847.22830001</v>
      </c>
      <c r="I263" s="10"/>
      <c r="J263" s="129"/>
      <c r="K263" s="132"/>
      <c r="L263" s="11">
        <v>11</v>
      </c>
      <c r="M263" s="1" t="s">
        <v>888</v>
      </c>
      <c r="N263" s="4">
        <v>96497807.487299994</v>
      </c>
      <c r="O263" s="4">
        <f t="shared" si="52"/>
        <v>-6627083.4100000001</v>
      </c>
      <c r="P263" s="4">
        <v>49996466.949500002</v>
      </c>
      <c r="Q263" s="5">
        <f t="shared" si="56"/>
        <v>139867191.02680001</v>
      </c>
    </row>
    <row r="264" spans="1:17" ht="24.95" customHeight="1" x14ac:dyDescent="0.2">
      <c r="A264" s="137"/>
      <c r="B264" s="132"/>
      <c r="C264" s="1">
        <v>6</v>
      </c>
      <c r="D264" s="1" t="s">
        <v>318</v>
      </c>
      <c r="E264" s="4">
        <v>114560020.97480001</v>
      </c>
      <c r="F264" s="4">
        <f t="shared" si="54"/>
        <v>-6627083.4100000001</v>
      </c>
      <c r="G264" s="4">
        <v>52450719.9604</v>
      </c>
      <c r="H264" s="5">
        <f t="shared" si="55"/>
        <v>160383657.52520001</v>
      </c>
      <c r="I264" s="10"/>
      <c r="J264" s="129"/>
      <c r="K264" s="132"/>
      <c r="L264" s="11">
        <v>12</v>
      </c>
      <c r="M264" s="1" t="s">
        <v>695</v>
      </c>
      <c r="N264" s="4">
        <v>100635671.47400001</v>
      </c>
      <c r="O264" s="4">
        <f t="shared" si="52"/>
        <v>-6627083.4100000001</v>
      </c>
      <c r="P264" s="4">
        <v>49798699.266999997</v>
      </c>
      <c r="Q264" s="5">
        <f t="shared" si="56"/>
        <v>143807287.331</v>
      </c>
    </row>
    <row r="265" spans="1:17" ht="24.95" customHeight="1" x14ac:dyDescent="0.2">
      <c r="A265" s="137"/>
      <c r="B265" s="132"/>
      <c r="C265" s="1">
        <v>7</v>
      </c>
      <c r="D265" s="1" t="s">
        <v>319</v>
      </c>
      <c r="E265" s="4">
        <v>94398168.648699999</v>
      </c>
      <c r="F265" s="4">
        <f t="shared" si="54"/>
        <v>-6627083.4100000001</v>
      </c>
      <c r="G265" s="4">
        <v>43436622.006700002</v>
      </c>
      <c r="H265" s="5">
        <f t="shared" si="55"/>
        <v>131207707.24540001</v>
      </c>
      <c r="I265" s="10"/>
      <c r="J265" s="129"/>
      <c r="K265" s="132"/>
      <c r="L265" s="11">
        <v>13</v>
      </c>
      <c r="M265" s="1" t="s">
        <v>696</v>
      </c>
      <c r="N265" s="4">
        <v>98653469.156800002</v>
      </c>
      <c r="O265" s="4">
        <f t="shared" si="52"/>
        <v>-6627083.4100000001</v>
      </c>
      <c r="P265" s="4">
        <v>50026022.056299999</v>
      </c>
      <c r="Q265" s="5">
        <f t="shared" si="56"/>
        <v>142052407.80309999</v>
      </c>
    </row>
    <row r="266" spans="1:17" ht="24.95" customHeight="1" x14ac:dyDescent="0.2">
      <c r="A266" s="137"/>
      <c r="B266" s="132"/>
      <c r="C266" s="1">
        <v>8</v>
      </c>
      <c r="D266" s="1" t="s">
        <v>320</v>
      </c>
      <c r="E266" s="4">
        <v>116290992.27869999</v>
      </c>
      <c r="F266" s="4">
        <f t="shared" si="54"/>
        <v>-6627083.4100000001</v>
      </c>
      <c r="G266" s="4">
        <v>50273074.5405</v>
      </c>
      <c r="H266" s="5">
        <f t="shared" si="55"/>
        <v>159936983.40920001</v>
      </c>
      <c r="I266" s="10"/>
      <c r="J266" s="129"/>
      <c r="K266" s="132"/>
      <c r="L266" s="11">
        <v>14</v>
      </c>
      <c r="M266" s="1" t="s">
        <v>697</v>
      </c>
      <c r="N266" s="4">
        <v>146526442.28</v>
      </c>
      <c r="O266" s="4">
        <f t="shared" si="52"/>
        <v>-6627083.4100000001</v>
      </c>
      <c r="P266" s="4">
        <v>68339812.523800001</v>
      </c>
      <c r="Q266" s="5">
        <f t="shared" si="56"/>
        <v>208239171.39380002</v>
      </c>
    </row>
    <row r="267" spans="1:17" ht="24.95" customHeight="1" x14ac:dyDescent="0.2">
      <c r="A267" s="137"/>
      <c r="B267" s="132"/>
      <c r="C267" s="1">
        <v>9</v>
      </c>
      <c r="D267" s="1" t="s">
        <v>321</v>
      </c>
      <c r="E267" s="4">
        <v>124426739.4017</v>
      </c>
      <c r="F267" s="4">
        <f t="shared" si="54"/>
        <v>-6627083.4100000001</v>
      </c>
      <c r="G267" s="4">
        <v>56801504.170699999</v>
      </c>
      <c r="H267" s="5">
        <f t="shared" si="55"/>
        <v>174601160.16240001</v>
      </c>
      <c r="I267" s="10"/>
      <c r="J267" s="129"/>
      <c r="K267" s="132"/>
      <c r="L267" s="11">
        <v>15</v>
      </c>
      <c r="M267" s="1" t="s">
        <v>889</v>
      </c>
      <c r="N267" s="4">
        <v>99917344.723399997</v>
      </c>
      <c r="O267" s="4">
        <f t="shared" si="52"/>
        <v>-6627083.4100000001</v>
      </c>
      <c r="P267" s="4">
        <v>51594434.016599998</v>
      </c>
      <c r="Q267" s="5">
        <f t="shared" si="56"/>
        <v>144884695.32999998</v>
      </c>
    </row>
    <row r="268" spans="1:17" ht="24.95" customHeight="1" x14ac:dyDescent="0.2">
      <c r="A268" s="137"/>
      <c r="B268" s="132"/>
      <c r="C268" s="1">
        <v>10</v>
      </c>
      <c r="D268" s="1" t="s">
        <v>322</v>
      </c>
      <c r="E268" s="4">
        <v>108651867.7943</v>
      </c>
      <c r="F268" s="4">
        <f t="shared" si="54"/>
        <v>-6627083.4100000001</v>
      </c>
      <c r="G268" s="4">
        <v>49040668.510300003</v>
      </c>
      <c r="H268" s="5">
        <f t="shared" si="55"/>
        <v>151065452.8946</v>
      </c>
      <c r="I268" s="10"/>
      <c r="J268" s="129"/>
      <c r="K268" s="132"/>
      <c r="L268" s="11">
        <v>16</v>
      </c>
      <c r="M268" s="1" t="s">
        <v>698</v>
      </c>
      <c r="N268" s="4">
        <v>104849070.83939999</v>
      </c>
      <c r="O268" s="4">
        <f t="shared" si="52"/>
        <v>-6627083.4100000001</v>
      </c>
      <c r="P268" s="4">
        <v>52047926.736400001</v>
      </c>
      <c r="Q268" s="5">
        <f t="shared" si="56"/>
        <v>150269914.16580001</v>
      </c>
    </row>
    <row r="269" spans="1:17" ht="24.95" customHeight="1" x14ac:dyDescent="0.2">
      <c r="A269" s="137"/>
      <c r="B269" s="132"/>
      <c r="C269" s="1">
        <v>11</v>
      </c>
      <c r="D269" s="1" t="s">
        <v>323</v>
      </c>
      <c r="E269" s="4">
        <v>116438391.1084</v>
      </c>
      <c r="F269" s="4">
        <f t="shared" si="54"/>
        <v>-6627083.4100000001</v>
      </c>
      <c r="G269" s="4">
        <v>51250069.949299999</v>
      </c>
      <c r="H269" s="5">
        <f t="shared" si="55"/>
        <v>161061377.64770001</v>
      </c>
      <c r="I269" s="10"/>
      <c r="J269" s="129"/>
      <c r="K269" s="132"/>
      <c r="L269" s="11">
        <v>17</v>
      </c>
      <c r="M269" s="1" t="s">
        <v>699</v>
      </c>
      <c r="N269" s="4">
        <v>136987079.45089999</v>
      </c>
      <c r="O269" s="4">
        <f t="shared" si="52"/>
        <v>-6627083.4100000001</v>
      </c>
      <c r="P269" s="4">
        <v>66130935.111599997</v>
      </c>
      <c r="Q269" s="5">
        <f t="shared" si="56"/>
        <v>196490931.15249997</v>
      </c>
    </row>
    <row r="270" spans="1:17" ht="24.95" customHeight="1" x14ac:dyDescent="0.2">
      <c r="A270" s="137"/>
      <c r="B270" s="132"/>
      <c r="C270" s="1">
        <v>12</v>
      </c>
      <c r="D270" s="1" t="s">
        <v>324</v>
      </c>
      <c r="E270" s="4">
        <v>81711838.726199999</v>
      </c>
      <c r="F270" s="4">
        <f t="shared" si="54"/>
        <v>-6627083.4100000001</v>
      </c>
      <c r="G270" s="4">
        <v>38159253.757700004</v>
      </c>
      <c r="H270" s="5">
        <f t="shared" si="55"/>
        <v>113244009.07390001</v>
      </c>
      <c r="I270" s="10"/>
      <c r="J270" s="129"/>
      <c r="K270" s="132"/>
      <c r="L270" s="11">
        <v>18</v>
      </c>
      <c r="M270" s="1" t="s">
        <v>700</v>
      </c>
      <c r="N270" s="4">
        <v>118449328.35969999</v>
      </c>
      <c r="O270" s="4">
        <f t="shared" si="52"/>
        <v>-6627083.4100000001</v>
      </c>
      <c r="P270" s="4">
        <v>52687134.524300002</v>
      </c>
      <c r="Q270" s="5">
        <f t="shared" si="56"/>
        <v>164509379.47400001</v>
      </c>
    </row>
    <row r="271" spans="1:17" ht="24.95" customHeight="1" x14ac:dyDescent="0.2">
      <c r="A271" s="137"/>
      <c r="B271" s="132"/>
      <c r="C271" s="1">
        <v>13</v>
      </c>
      <c r="D271" s="1" t="s">
        <v>325</v>
      </c>
      <c r="E271" s="4">
        <v>103564241.7183</v>
      </c>
      <c r="F271" s="4">
        <f t="shared" si="54"/>
        <v>-6627083.4100000001</v>
      </c>
      <c r="G271" s="4">
        <v>47132582.432899997</v>
      </c>
      <c r="H271" s="5">
        <f t="shared" si="55"/>
        <v>144069740.7412</v>
      </c>
      <c r="I271" s="10"/>
      <c r="J271" s="129"/>
      <c r="K271" s="132"/>
      <c r="L271" s="11">
        <v>19</v>
      </c>
      <c r="M271" s="1" t="s">
        <v>701</v>
      </c>
      <c r="N271" s="4">
        <v>108738215.2841</v>
      </c>
      <c r="O271" s="4">
        <f t="shared" si="52"/>
        <v>-6627083.4100000001</v>
      </c>
      <c r="P271" s="4">
        <v>49996571.754900001</v>
      </c>
      <c r="Q271" s="5">
        <f t="shared" si="56"/>
        <v>152107703.62900001</v>
      </c>
    </row>
    <row r="272" spans="1:17" ht="24.95" customHeight="1" x14ac:dyDescent="0.2">
      <c r="A272" s="137"/>
      <c r="B272" s="132"/>
      <c r="C272" s="1">
        <v>14</v>
      </c>
      <c r="D272" s="1" t="s">
        <v>326</v>
      </c>
      <c r="E272" s="4">
        <v>101061833.4374</v>
      </c>
      <c r="F272" s="4">
        <f t="shared" si="54"/>
        <v>-6627083.4100000001</v>
      </c>
      <c r="G272" s="4">
        <v>45519104.175099999</v>
      </c>
      <c r="H272" s="5">
        <f t="shared" si="55"/>
        <v>139953854.20249999</v>
      </c>
      <c r="I272" s="10"/>
      <c r="J272" s="129"/>
      <c r="K272" s="132"/>
      <c r="L272" s="11">
        <v>20</v>
      </c>
      <c r="M272" s="1" t="s">
        <v>702</v>
      </c>
      <c r="N272" s="4">
        <v>98184408.064400002</v>
      </c>
      <c r="O272" s="4">
        <f t="shared" si="52"/>
        <v>-6627083.4100000001</v>
      </c>
      <c r="P272" s="4">
        <v>47772497.567900002</v>
      </c>
      <c r="Q272" s="5">
        <f t="shared" si="56"/>
        <v>139329822.22229999</v>
      </c>
    </row>
    <row r="273" spans="1:17" ht="24.95" customHeight="1" x14ac:dyDescent="0.2">
      <c r="A273" s="137"/>
      <c r="B273" s="132"/>
      <c r="C273" s="1">
        <v>15</v>
      </c>
      <c r="D273" s="1" t="s">
        <v>327</v>
      </c>
      <c r="E273" s="4">
        <v>108390179.5834</v>
      </c>
      <c r="F273" s="4">
        <f t="shared" si="54"/>
        <v>-6627083.4100000001</v>
      </c>
      <c r="G273" s="4">
        <v>48950640.720600002</v>
      </c>
      <c r="H273" s="5">
        <f t="shared" si="55"/>
        <v>150713736.89399999</v>
      </c>
      <c r="I273" s="10"/>
      <c r="J273" s="129"/>
      <c r="K273" s="132"/>
      <c r="L273" s="11">
        <v>21</v>
      </c>
      <c r="M273" s="1" t="s">
        <v>703</v>
      </c>
      <c r="N273" s="4">
        <v>121257165.698</v>
      </c>
      <c r="O273" s="4">
        <f t="shared" si="52"/>
        <v>-6627083.4100000001</v>
      </c>
      <c r="P273" s="4">
        <v>60269277.074500002</v>
      </c>
      <c r="Q273" s="5">
        <f t="shared" si="56"/>
        <v>174899359.36250001</v>
      </c>
    </row>
    <row r="274" spans="1:17" ht="24.95" customHeight="1" x14ac:dyDescent="0.2">
      <c r="A274" s="137"/>
      <c r="B274" s="133"/>
      <c r="C274" s="1">
        <v>16</v>
      </c>
      <c r="D274" s="1" t="s">
        <v>328</v>
      </c>
      <c r="E274" s="4">
        <v>105363708.62540001</v>
      </c>
      <c r="F274" s="4">
        <f>-6627083.41</f>
        <v>-6627083.4100000001</v>
      </c>
      <c r="G274" s="4">
        <v>47663002.274599999</v>
      </c>
      <c r="H274" s="5">
        <f t="shared" si="55"/>
        <v>146399627.49000001</v>
      </c>
      <c r="I274" s="10"/>
      <c r="J274" s="129"/>
      <c r="K274" s="132"/>
      <c r="L274" s="11">
        <v>22</v>
      </c>
      <c r="M274" s="1" t="s">
        <v>704</v>
      </c>
      <c r="N274" s="4">
        <v>112316223.5654</v>
      </c>
      <c r="O274" s="4">
        <f t="shared" si="52"/>
        <v>-6627083.4100000001</v>
      </c>
      <c r="P274" s="4">
        <v>54710401.673799999</v>
      </c>
      <c r="Q274" s="5">
        <f t="shared" si="56"/>
        <v>160399541.8292</v>
      </c>
    </row>
    <row r="275" spans="1:17" ht="24.95" customHeight="1" x14ac:dyDescent="0.2">
      <c r="A275" s="1"/>
      <c r="B275" s="134" t="s">
        <v>864</v>
      </c>
      <c r="C275" s="135"/>
      <c r="D275" s="136"/>
      <c r="E275" s="13">
        <f>SUM(E259:E274)</f>
        <v>1745478451.3012006</v>
      </c>
      <c r="F275" s="13">
        <f t="shared" ref="F275:G275" si="57">SUM(F259:F274)</f>
        <v>-106033334.55999997</v>
      </c>
      <c r="G275" s="13">
        <f t="shared" si="57"/>
        <v>787431391.52979994</v>
      </c>
      <c r="H275" s="7">
        <f t="shared" si="55"/>
        <v>2426876508.2710009</v>
      </c>
      <c r="I275" s="10"/>
      <c r="J275" s="129"/>
      <c r="K275" s="132"/>
      <c r="L275" s="11">
        <v>23</v>
      </c>
      <c r="M275" s="1" t="s">
        <v>705</v>
      </c>
      <c r="N275" s="4">
        <v>116275506.707</v>
      </c>
      <c r="O275" s="4">
        <f t="shared" si="52"/>
        <v>-6627083.4100000001</v>
      </c>
      <c r="P275" s="4">
        <v>60030635.3081</v>
      </c>
      <c r="Q275" s="5">
        <f t="shared" si="56"/>
        <v>169679058.60510001</v>
      </c>
    </row>
    <row r="276" spans="1:17" ht="24.95" customHeight="1" x14ac:dyDescent="0.2">
      <c r="A276" s="137">
        <v>14</v>
      </c>
      <c r="B276" s="131" t="s">
        <v>49</v>
      </c>
      <c r="C276" s="1">
        <v>1</v>
      </c>
      <c r="D276" s="1" t="s">
        <v>329</v>
      </c>
      <c r="E276" s="4">
        <v>131986189.5037</v>
      </c>
      <c r="F276" s="4">
        <f t="shared" ref="F276:F291" si="58">-6627083.41</f>
        <v>-6627083.4100000001</v>
      </c>
      <c r="G276" s="4">
        <v>53889813.289999999</v>
      </c>
      <c r="H276" s="5">
        <f t="shared" si="55"/>
        <v>179248919.38370001</v>
      </c>
      <c r="I276" s="10"/>
      <c r="J276" s="129"/>
      <c r="K276" s="132"/>
      <c r="L276" s="11">
        <v>24</v>
      </c>
      <c r="M276" s="1" t="s">
        <v>706</v>
      </c>
      <c r="N276" s="4">
        <v>99540313.467399999</v>
      </c>
      <c r="O276" s="4">
        <f t="shared" si="52"/>
        <v>-6627083.4100000001</v>
      </c>
      <c r="P276" s="4">
        <v>49769668.186999999</v>
      </c>
      <c r="Q276" s="5">
        <f t="shared" si="56"/>
        <v>142682898.24439999</v>
      </c>
    </row>
    <row r="277" spans="1:17" ht="24.95" customHeight="1" x14ac:dyDescent="0.2">
      <c r="A277" s="137"/>
      <c r="B277" s="132"/>
      <c r="C277" s="1">
        <v>2</v>
      </c>
      <c r="D277" s="1" t="s">
        <v>330</v>
      </c>
      <c r="E277" s="4">
        <v>111207850.12190001</v>
      </c>
      <c r="F277" s="4">
        <f t="shared" si="58"/>
        <v>-6627083.4100000001</v>
      </c>
      <c r="G277" s="4">
        <v>47139196.3323</v>
      </c>
      <c r="H277" s="5">
        <f t="shared" si="55"/>
        <v>151719963.0442</v>
      </c>
      <c r="I277" s="10"/>
      <c r="J277" s="129"/>
      <c r="K277" s="132"/>
      <c r="L277" s="11">
        <v>25</v>
      </c>
      <c r="M277" s="1" t="s">
        <v>707</v>
      </c>
      <c r="N277" s="4">
        <v>91089190.294699997</v>
      </c>
      <c r="O277" s="4">
        <f t="shared" si="52"/>
        <v>-6627083.4100000001</v>
      </c>
      <c r="P277" s="4">
        <v>46035349.005199999</v>
      </c>
      <c r="Q277" s="5">
        <f t="shared" si="56"/>
        <v>130497455.8899</v>
      </c>
    </row>
    <row r="278" spans="1:17" ht="24.95" customHeight="1" x14ac:dyDescent="0.2">
      <c r="A278" s="137"/>
      <c r="B278" s="132"/>
      <c r="C278" s="1">
        <v>3</v>
      </c>
      <c r="D278" s="1" t="s">
        <v>331</v>
      </c>
      <c r="E278" s="4">
        <v>150531611.97260001</v>
      </c>
      <c r="F278" s="4">
        <f t="shared" si="58"/>
        <v>-6627083.4100000001</v>
      </c>
      <c r="G278" s="4">
        <v>62374329.844700001</v>
      </c>
      <c r="H278" s="5">
        <f t="shared" si="55"/>
        <v>206278858.40730003</v>
      </c>
      <c r="I278" s="10"/>
      <c r="J278" s="129"/>
      <c r="K278" s="132"/>
      <c r="L278" s="11">
        <v>26</v>
      </c>
      <c r="M278" s="1" t="s">
        <v>708</v>
      </c>
      <c r="N278" s="4">
        <v>120743909.986</v>
      </c>
      <c r="O278" s="4">
        <f t="shared" si="52"/>
        <v>-6627083.4100000001</v>
      </c>
      <c r="P278" s="4">
        <v>60450380.707400002</v>
      </c>
      <c r="Q278" s="5">
        <f t="shared" si="56"/>
        <v>174567207.2834</v>
      </c>
    </row>
    <row r="279" spans="1:17" ht="24.95" customHeight="1" x14ac:dyDescent="0.2">
      <c r="A279" s="137"/>
      <c r="B279" s="132"/>
      <c r="C279" s="1">
        <v>4</v>
      </c>
      <c r="D279" s="1" t="s">
        <v>332</v>
      </c>
      <c r="E279" s="4">
        <v>141505244.9138</v>
      </c>
      <c r="F279" s="4">
        <f t="shared" si="58"/>
        <v>-6627083.4100000001</v>
      </c>
      <c r="G279" s="4">
        <v>58786109.311300002</v>
      </c>
      <c r="H279" s="5">
        <f t="shared" si="55"/>
        <v>193664270.81510001</v>
      </c>
      <c r="I279" s="10"/>
      <c r="J279" s="129"/>
      <c r="K279" s="132"/>
      <c r="L279" s="11">
        <v>27</v>
      </c>
      <c r="M279" s="1" t="s">
        <v>709</v>
      </c>
      <c r="N279" s="4">
        <v>131553864.691</v>
      </c>
      <c r="O279" s="4">
        <f t="shared" si="52"/>
        <v>-6627083.4100000001</v>
      </c>
      <c r="P279" s="4">
        <v>66983316.967399999</v>
      </c>
      <c r="Q279" s="5">
        <f t="shared" si="56"/>
        <v>191910098.2484</v>
      </c>
    </row>
    <row r="280" spans="1:17" ht="24.95" customHeight="1" x14ac:dyDescent="0.2">
      <c r="A280" s="137"/>
      <c r="B280" s="132"/>
      <c r="C280" s="1">
        <v>5</v>
      </c>
      <c r="D280" s="1" t="s">
        <v>333</v>
      </c>
      <c r="E280" s="4">
        <v>136819275.70539999</v>
      </c>
      <c r="F280" s="4">
        <f t="shared" si="58"/>
        <v>-6627083.4100000001</v>
      </c>
      <c r="G280" s="4">
        <v>53951543.637100004</v>
      </c>
      <c r="H280" s="5">
        <f t="shared" si="55"/>
        <v>184143735.9325</v>
      </c>
      <c r="I280" s="10"/>
      <c r="J280" s="129"/>
      <c r="K280" s="132"/>
      <c r="L280" s="11">
        <v>28</v>
      </c>
      <c r="M280" s="1" t="s">
        <v>710</v>
      </c>
      <c r="N280" s="4">
        <v>100757753.3116</v>
      </c>
      <c r="O280" s="4">
        <f t="shared" si="52"/>
        <v>-6627083.4100000001</v>
      </c>
      <c r="P280" s="4">
        <v>50149692.361199997</v>
      </c>
      <c r="Q280" s="5">
        <f t="shared" si="56"/>
        <v>144280362.26280001</v>
      </c>
    </row>
    <row r="281" spans="1:17" ht="24.95" customHeight="1" x14ac:dyDescent="0.2">
      <c r="A281" s="137"/>
      <c r="B281" s="132"/>
      <c r="C281" s="1">
        <v>6</v>
      </c>
      <c r="D281" s="1" t="s">
        <v>334</v>
      </c>
      <c r="E281" s="4">
        <v>131547393.7441</v>
      </c>
      <c r="F281" s="4">
        <f t="shared" si="58"/>
        <v>-6627083.4100000001</v>
      </c>
      <c r="G281" s="4">
        <v>50911664.659000002</v>
      </c>
      <c r="H281" s="5">
        <f t="shared" si="55"/>
        <v>175831974.99310002</v>
      </c>
      <c r="I281" s="10"/>
      <c r="J281" s="129"/>
      <c r="K281" s="132"/>
      <c r="L281" s="11">
        <v>29</v>
      </c>
      <c r="M281" s="1" t="s">
        <v>711</v>
      </c>
      <c r="N281" s="4">
        <v>121172875.23280001</v>
      </c>
      <c r="O281" s="4">
        <f t="shared" si="52"/>
        <v>-6627083.4100000001</v>
      </c>
      <c r="P281" s="4">
        <v>54990336.745300002</v>
      </c>
      <c r="Q281" s="5">
        <f t="shared" si="56"/>
        <v>169536128.56810001</v>
      </c>
    </row>
    <row r="282" spans="1:17" ht="24.95" customHeight="1" x14ac:dyDescent="0.2">
      <c r="A282" s="137"/>
      <c r="B282" s="132"/>
      <c r="C282" s="1">
        <v>7</v>
      </c>
      <c r="D282" s="1" t="s">
        <v>335</v>
      </c>
      <c r="E282" s="4">
        <v>132821550.6582</v>
      </c>
      <c r="F282" s="4">
        <f t="shared" si="58"/>
        <v>-6627083.4100000001</v>
      </c>
      <c r="G282" s="4">
        <v>55054619.8737</v>
      </c>
      <c r="H282" s="5">
        <f t="shared" si="55"/>
        <v>181249087.12189999</v>
      </c>
      <c r="I282" s="10"/>
      <c r="J282" s="129"/>
      <c r="K282" s="132"/>
      <c r="L282" s="11">
        <v>30</v>
      </c>
      <c r="M282" s="1" t="s">
        <v>65</v>
      </c>
      <c r="N282" s="4">
        <v>102310337.71179999</v>
      </c>
      <c r="O282" s="4">
        <f t="shared" si="52"/>
        <v>-6627083.4100000001</v>
      </c>
      <c r="P282" s="4">
        <v>52183440.045100003</v>
      </c>
      <c r="Q282" s="5">
        <f t="shared" si="56"/>
        <v>147866694.34689999</v>
      </c>
    </row>
    <row r="283" spans="1:17" ht="24.95" customHeight="1" x14ac:dyDescent="0.2">
      <c r="A283" s="137"/>
      <c r="B283" s="132"/>
      <c r="C283" s="1">
        <v>8</v>
      </c>
      <c r="D283" s="1" t="s">
        <v>336</v>
      </c>
      <c r="E283" s="4">
        <v>143755059.15059999</v>
      </c>
      <c r="F283" s="4">
        <f t="shared" si="58"/>
        <v>-6627083.4100000001</v>
      </c>
      <c r="G283" s="4">
        <v>60314066.409100004</v>
      </c>
      <c r="H283" s="5">
        <f t="shared" si="55"/>
        <v>197442042.14969999</v>
      </c>
      <c r="I283" s="10"/>
      <c r="J283" s="129"/>
      <c r="K283" s="132"/>
      <c r="L283" s="11">
        <v>31</v>
      </c>
      <c r="M283" s="1" t="s">
        <v>712</v>
      </c>
      <c r="N283" s="4">
        <v>102756968.04620001</v>
      </c>
      <c r="O283" s="4">
        <f t="shared" si="52"/>
        <v>-6627083.4100000001</v>
      </c>
      <c r="P283" s="4">
        <v>53481978.246699996</v>
      </c>
      <c r="Q283" s="5">
        <f t="shared" si="56"/>
        <v>149611862.8829</v>
      </c>
    </row>
    <row r="284" spans="1:17" ht="24.95" customHeight="1" x14ac:dyDescent="0.2">
      <c r="A284" s="137"/>
      <c r="B284" s="132"/>
      <c r="C284" s="1">
        <v>9</v>
      </c>
      <c r="D284" s="1" t="s">
        <v>337</v>
      </c>
      <c r="E284" s="4">
        <v>130806515.62289999</v>
      </c>
      <c r="F284" s="4">
        <f t="shared" si="58"/>
        <v>-6627083.4100000001</v>
      </c>
      <c r="G284" s="4">
        <v>48565073.025799997</v>
      </c>
      <c r="H284" s="5">
        <f t="shared" si="55"/>
        <v>172744505.2387</v>
      </c>
      <c r="I284" s="10"/>
      <c r="J284" s="129"/>
      <c r="K284" s="132"/>
      <c r="L284" s="11">
        <v>32</v>
      </c>
      <c r="M284" s="1" t="s">
        <v>713</v>
      </c>
      <c r="N284" s="4">
        <v>102257987.14579999</v>
      </c>
      <c r="O284" s="4">
        <f t="shared" si="52"/>
        <v>-6627083.4100000001</v>
      </c>
      <c r="P284" s="4">
        <v>50755676.855300002</v>
      </c>
      <c r="Q284" s="5">
        <f t="shared" si="56"/>
        <v>146386580.59110001</v>
      </c>
    </row>
    <row r="285" spans="1:17" ht="24.95" customHeight="1" x14ac:dyDescent="0.2">
      <c r="A285" s="137"/>
      <c r="B285" s="132"/>
      <c r="C285" s="1">
        <v>10</v>
      </c>
      <c r="D285" s="1" t="s">
        <v>338</v>
      </c>
      <c r="E285" s="4">
        <v>122326003.3941</v>
      </c>
      <c r="F285" s="4">
        <f t="shared" si="58"/>
        <v>-6627083.4100000001</v>
      </c>
      <c r="G285" s="4">
        <v>48678996.433799997</v>
      </c>
      <c r="H285" s="5">
        <f t="shared" si="55"/>
        <v>164377916.4179</v>
      </c>
      <c r="I285" s="10"/>
      <c r="J285" s="130"/>
      <c r="K285" s="133"/>
      <c r="L285" s="11">
        <v>33</v>
      </c>
      <c r="M285" s="1" t="s">
        <v>714</v>
      </c>
      <c r="N285" s="4">
        <v>117871724.9172</v>
      </c>
      <c r="O285" s="4">
        <f>-6627083.41</f>
        <v>-6627083.4100000001</v>
      </c>
      <c r="P285" s="4">
        <v>54093412.618600003</v>
      </c>
      <c r="Q285" s="5">
        <f t="shared" si="56"/>
        <v>165338054.12580001</v>
      </c>
    </row>
    <row r="286" spans="1:17" ht="24.95" customHeight="1" x14ac:dyDescent="0.2">
      <c r="A286" s="137"/>
      <c r="B286" s="132"/>
      <c r="C286" s="1">
        <v>11</v>
      </c>
      <c r="D286" s="1" t="s">
        <v>339</v>
      </c>
      <c r="E286" s="4">
        <v>128067102.8281</v>
      </c>
      <c r="F286" s="4">
        <f t="shared" si="58"/>
        <v>-6627083.4100000001</v>
      </c>
      <c r="G286" s="4">
        <v>48716621.552000001</v>
      </c>
      <c r="H286" s="5">
        <f t="shared" si="55"/>
        <v>170156640.97009999</v>
      </c>
      <c r="I286" s="10"/>
      <c r="J286" s="17"/>
      <c r="K286" s="134" t="s">
        <v>881</v>
      </c>
      <c r="L286" s="135"/>
      <c r="M286" s="136"/>
      <c r="N286" s="13">
        <f>SUM(N253:N285)</f>
        <v>3803618520.7534008</v>
      </c>
      <c r="O286" s="13">
        <f t="shared" ref="O286:P286" si="59">SUM(O253:O285)</f>
        <v>-218693752.52999991</v>
      </c>
      <c r="P286" s="13">
        <f t="shared" si="59"/>
        <v>1879751081.9712002</v>
      </c>
      <c r="Q286" s="7">
        <f t="shared" si="56"/>
        <v>5464675850.1946011</v>
      </c>
    </row>
    <row r="287" spans="1:17" ht="24.95" customHeight="1" x14ac:dyDescent="0.2">
      <c r="A287" s="137"/>
      <c r="B287" s="132"/>
      <c r="C287" s="1">
        <v>12</v>
      </c>
      <c r="D287" s="1" t="s">
        <v>340</v>
      </c>
      <c r="E287" s="4">
        <v>124344178.9351</v>
      </c>
      <c r="F287" s="4">
        <f t="shared" si="58"/>
        <v>-6627083.4100000001</v>
      </c>
      <c r="G287" s="4">
        <v>48498731.243600003</v>
      </c>
      <c r="H287" s="5">
        <f t="shared" si="55"/>
        <v>166215826.7687</v>
      </c>
      <c r="I287" s="10"/>
      <c r="J287" s="128">
        <v>31</v>
      </c>
      <c r="K287" s="131" t="s">
        <v>66</v>
      </c>
      <c r="L287" s="11">
        <v>1</v>
      </c>
      <c r="M287" s="1" t="s">
        <v>715</v>
      </c>
      <c r="N287" s="4">
        <v>139039923.4738</v>
      </c>
      <c r="O287" s="4">
        <f t="shared" ref="O287:O302" si="60">-6627083.41</f>
        <v>-6627083.4100000001</v>
      </c>
      <c r="P287" s="4">
        <v>51328978.148800001</v>
      </c>
      <c r="Q287" s="5">
        <f t="shared" si="56"/>
        <v>183741818.21259999</v>
      </c>
    </row>
    <row r="288" spans="1:17" ht="24.95" customHeight="1" x14ac:dyDescent="0.2">
      <c r="A288" s="137"/>
      <c r="B288" s="132"/>
      <c r="C288" s="1">
        <v>13</v>
      </c>
      <c r="D288" s="1" t="s">
        <v>341</v>
      </c>
      <c r="E288" s="4">
        <v>161041978.15419999</v>
      </c>
      <c r="F288" s="4">
        <f t="shared" si="58"/>
        <v>-6627083.4100000001</v>
      </c>
      <c r="G288" s="4">
        <v>65575504.245899998</v>
      </c>
      <c r="H288" s="5">
        <f t="shared" si="55"/>
        <v>219990398.9901</v>
      </c>
      <c r="I288" s="10"/>
      <c r="J288" s="129"/>
      <c r="K288" s="132"/>
      <c r="L288" s="11">
        <v>2</v>
      </c>
      <c r="M288" s="1" t="s">
        <v>533</v>
      </c>
      <c r="N288" s="4">
        <v>140257049.81169999</v>
      </c>
      <c r="O288" s="4">
        <f t="shared" si="60"/>
        <v>-6627083.4100000001</v>
      </c>
      <c r="P288" s="4">
        <v>52543881.6866</v>
      </c>
      <c r="Q288" s="5">
        <f t="shared" si="56"/>
        <v>186173848.08829999</v>
      </c>
    </row>
    <row r="289" spans="1:17" ht="24.95" customHeight="1" x14ac:dyDescent="0.2">
      <c r="A289" s="137"/>
      <c r="B289" s="132"/>
      <c r="C289" s="1">
        <v>14</v>
      </c>
      <c r="D289" s="1" t="s">
        <v>342</v>
      </c>
      <c r="E289" s="4">
        <v>110497449.1727</v>
      </c>
      <c r="F289" s="4">
        <f t="shared" si="58"/>
        <v>-6627083.4100000001</v>
      </c>
      <c r="G289" s="4">
        <v>46391305.4036</v>
      </c>
      <c r="H289" s="5">
        <f t="shared" si="55"/>
        <v>150261671.1663</v>
      </c>
      <c r="I289" s="10"/>
      <c r="J289" s="129"/>
      <c r="K289" s="132"/>
      <c r="L289" s="11">
        <v>3</v>
      </c>
      <c r="M289" s="1" t="s">
        <v>716</v>
      </c>
      <c r="N289" s="4">
        <v>139645864.49849999</v>
      </c>
      <c r="O289" s="4">
        <f t="shared" si="60"/>
        <v>-6627083.4100000001</v>
      </c>
      <c r="P289" s="4">
        <v>51662992.777400002</v>
      </c>
      <c r="Q289" s="5">
        <f t="shared" si="56"/>
        <v>184681773.86589998</v>
      </c>
    </row>
    <row r="290" spans="1:17" ht="24.95" customHeight="1" x14ac:dyDescent="0.2">
      <c r="A290" s="137"/>
      <c r="B290" s="132"/>
      <c r="C290" s="1">
        <v>15</v>
      </c>
      <c r="D290" s="1" t="s">
        <v>343</v>
      </c>
      <c r="E290" s="4">
        <v>122302806.7958</v>
      </c>
      <c r="F290" s="4">
        <f t="shared" si="58"/>
        <v>-6627083.4100000001</v>
      </c>
      <c r="G290" s="4">
        <v>51828501.800899997</v>
      </c>
      <c r="H290" s="5">
        <f t="shared" si="55"/>
        <v>167504225.18669999</v>
      </c>
      <c r="I290" s="10"/>
      <c r="J290" s="129"/>
      <c r="K290" s="132"/>
      <c r="L290" s="11">
        <v>4</v>
      </c>
      <c r="M290" s="1" t="s">
        <v>717</v>
      </c>
      <c r="N290" s="4">
        <v>106018095.31919999</v>
      </c>
      <c r="O290" s="4">
        <f t="shared" si="60"/>
        <v>-6627083.4100000001</v>
      </c>
      <c r="P290" s="4">
        <v>41931607.055200003</v>
      </c>
      <c r="Q290" s="5">
        <f t="shared" si="56"/>
        <v>141322618.96439999</v>
      </c>
    </row>
    <row r="291" spans="1:17" ht="24.95" customHeight="1" x14ac:dyDescent="0.2">
      <c r="A291" s="137"/>
      <c r="B291" s="132"/>
      <c r="C291" s="1">
        <v>16</v>
      </c>
      <c r="D291" s="1" t="s">
        <v>344</v>
      </c>
      <c r="E291" s="4">
        <v>138873206.36970001</v>
      </c>
      <c r="F291" s="4">
        <f t="shared" si="58"/>
        <v>-6627083.4100000001</v>
      </c>
      <c r="G291" s="4">
        <v>57648971.338100001</v>
      </c>
      <c r="H291" s="5">
        <f t="shared" si="55"/>
        <v>189895094.2978</v>
      </c>
      <c r="I291" s="10"/>
      <c r="J291" s="129"/>
      <c r="K291" s="132"/>
      <c r="L291" s="11">
        <v>5</v>
      </c>
      <c r="M291" s="1" t="s">
        <v>718</v>
      </c>
      <c r="N291" s="4">
        <v>184457016.8274</v>
      </c>
      <c r="O291" s="4">
        <f t="shared" si="60"/>
        <v>-6627083.4100000001</v>
      </c>
      <c r="P291" s="4">
        <v>77952993.885399997</v>
      </c>
      <c r="Q291" s="5">
        <f t="shared" si="56"/>
        <v>255782927.3028</v>
      </c>
    </row>
    <row r="292" spans="1:17" ht="24.95" customHeight="1" x14ac:dyDescent="0.2">
      <c r="A292" s="137"/>
      <c r="B292" s="133"/>
      <c r="C292" s="1">
        <v>17</v>
      </c>
      <c r="D292" s="1" t="s">
        <v>345</v>
      </c>
      <c r="E292" s="4">
        <v>115006208.0438</v>
      </c>
      <c r="F292" s="4">
        <f>-6627083.41</f>
        <v>-6627083.4100000001</v>
      </c>
      <c r="G292" s="4">
        <v>46170480.545500003</v>
      </c>
      <c r="H292" s="5">
        <f t="shared" si="55"/>
        <v>154549605.17930001</v>
      </c>
      <c r="I292" s="10"/>
      <c r="J292" s="129"/>
      <c r="K292" s="132"/>
      <c r="L292" s="11">
        <v>6</v>
      </c>
      <c r="M292" s="1" t="s">
        <v>719</v>
      </c>
      <c r="N292" s="4">
        <v>159508389.16240001</v>
      </c>
      <c r="O292" s="4">
        <f t="shared" si="60"/>
        <v>-6627083.4100000001</v>
      </c>
      <c r="P292" s="4">
        <v>65105535.700599998</v>
      </c>
      <c r="Q292" s="5">
        <f t="shared" si="56"/>
        <v>217986841.45300001</v>
      </c>
    </row>
    <row r="293" spans="1:17" ht="24.95" customHeight="1" x14ac:dyDescent="0.2">
      <c r="A293" s="1"/>
      <c r="B293" s="134" t="s">
        <v>865</v>
      </c>
      <c r="C293" s="135"/>
      <c r="D293" s="136"/>
      <c r="E293" s="13">
        <f>SUM(E276:E292)</f>
        <v>2233439625.0867</v>
      </c>
      <c r="F293" s="13">
        <f t="shared" ref="F293:G293" si="61">SUM(F276:F292)</f>
        <v>-112660417.96999997</v>
      </c>
      <c r="G293" s="13">
        <f t="shared" si="61"/>
        <v>904495528.94640005</v>
      </c>
      <c r="H293" s="7">
        <f t="shared" si="55"/>
        <v>3025274736.0630999</v>
      </c>
      <c r="I293" s="10"/>
      <c r="J293" s="129"/>
      <c r="K293" s="132"/>
      <c r="L293" s="11">
        <v>7</v>
      </c>
      <c r="M293" s="1" t="s">
        <v>720</v>
      </c>
      <c r="N293" s="4">
        <v>140023402.64789999</v>
      </c>
      <c r="O293" s="4">
        <f t="shared" si="60"/>
        <v>-6627083.4100000001</v>
      </c>
      <c r="P293" s="4">
        <v>50347056.888800003</v>
      </c>
      <c r="Q293" s="5">
        <f t="shared" si="56"/>
        <v>183743376.12669998</v>
      </c>
    </row>
    <row r="294" spans="1:17" ht="24.95" customHeight="1" x14ac:dyDescent="0.2">
      <c r="A294" s="137">
        <v>15</v>
      </c>
      <c r="B294" s="131" t="s">
        <v>50</v>
      </c>
      <c r="C294" s="1">
        <v>1</v>
      </c>
      <c r="D294" s="1" t="s">
        <v>346</v>
      </c>
      <c r="E294" s="4">
        <v>183494430.2001</v>
      </c>
      <c r="F294" s="4">
        <f t="shared" ref="F294:F303" si="62">-6627083.41</f>
        <v>-6627083.4100000001</v>
      </c>
      <c r="G294" s="4">
        <v>68626599.343799993</v>
      </c>
      <c r="H294" s="5">
        <f t="shared" si="55"/>
        <v>245493946.13389999</v>
      </c>
      <c r="I294" s="10"/>
      <c r="J294" s="129"/>
      <c r="K294" s="132"/>
      <c r="L294" s="11">
        <v>8</v>
      </c>
      <c r="M294" s="1" t="s">
        <v>721</v>
      </c>
      <c r="N294" s="4">
        <v>123663252.11839999</v>
      </c>
      <c r="O294" s="4">
        <f t="shared" si="60"/>
        <v>-6627083.4100000001</v>
      </c>
      <c r="P294" s="4">
        <v>45685944.057499997</v>
      </c>
      <c r="Q294" s="5">
        <f t="shared" si="56"/>
        <v>162722112.76589999</v>
      </c>
    </row>
    <row r="295" spans="1:17" ht="24.95" customHeight="1" x14ac:dyDescent="0.2">
      <c r="A295" s="137"/>
      <c r="B295" s="132"/>
      <c r="C295" s="1">
        <v>2</v>
      </c>
      <c r="D295" s="1" t="s">
        <v>347</v>
      </c>
      <c r="E295" s="4">
        <v>133259617.79809999</v>
      </c>
      <c r="F295" s="4">
        <f t="shared" si="62"/>
        <v>-6627083.4100000001</v>
      </c>
      <c r="G295" s="4">
        <v>55494070.625600003</v>
      </c>
      <c r="H295" s="5">
        <f t="shared" si="55"/>
        <v>182126605.01370001</v>
      </c>
      <c r="I295" s="10"/>
      <c r="J295" s="129"/>
      <c r="K295" s="132"/>
      <c r="L295" s="11">
        <v>9</v>
      </c>
      <c r="M295" s="1" t="s">
        <v>722</v>
      </c>
      <c r="N295" s="4">
        <v>126838395.57009999</v>
      </c>
      <c r="O295" s="4">
        <f t="shared" si="60"/>
        <v>-6627083.4100000001</v>
      </c>
      <c r="P295" s="4">
        <v>47700197.947499998</v>
      </c>
      <c r="Q295" s="5">
        <f t="shared" si="56"/>
        <v>167911510.1076</v>
      </c>
    </row>
    <row r="296" spans="1:17" ht="24.95" customHeight="1" x14ac:dyDescent="0.2">
      <c r="A296" s="137"/>
      <c r="B296" s="132"/>
      <c r="C296" s="1">
        <v>3</v>
      </c>
      <c r="D296" s="1" t="s">
        <v>348</v>
      </c>
      <c r="E296" s="4">
        <v>134122877.4932</v>
      </c>
      <c r="F296" s="4">
        <f t="shared" si="62"/>
        <v>-6627083.4100000001</v>
      </c>
      <c r="G296" s="4">
        <v>54403571.030199997</v>
      </c>
      <c r="H296" s="5">
        <f t="shared" si="55"/>
        <v>181899365.11340001</v>
      </c>
      <c r="I296" s="10"/>
      <c r="J296" s="129"/>
      <c r="K296" s="132"/>
      <c r="L296" s="11">
        <v>10</v>
      </c>
      <c r="M296" s="1" t="s">
        <v>723</v>
      </c>
      <c r="N296" s="4">
        <v>120324600.00849999</v>
      </c>
      <c r="O296" s="4">
        <f t="shared" si="60"/>
        <v>-6627083.4100000001</v>
      </c>
      <c r="P296" s="4">
        <v>44101392.0744</v>
      </c>
      <c r="Q296" s="5">
        <f t="shared" si="56"/>
        <v>157798908.67289999</v>
      </c>
    </row>
    <row r="297" spans="1:17" ht="24.95" customHeight="1" x14ac:dyDescent="0.2">
      <c r="A297" s="137"/>
      <c r="B297" s="132"/>
      <c r="C297" s="1">
        <v>4</v>
      </c>
      <c r="D297" s="1" t="s">
        <v>349</v>
      </c>
      <c r="E297" s="4">
        <v>146144973.35789999</v>
      </c>
      <c r="F297" s="4">
        <f t="shared" si="62"/>
        <v>-6627083.4100000001</v>
      </c>
      <c r="G297" s="4">
        <v>54932418.791699998</v>
      </c>
      <c r="H297" s="5">
        <f t="shared" si="55"/>
        <v>194450308.7396</v>
      </c>
      <c r="I297" s="10"/>
      <c r="J297" s="129"/>
      <c r="K297" s="132"/>
      <c r="L297" s="11">
        <v>11</v>
      </c>
      <c r="M297" s="1" t="s">
        <v>724</v>
      </c>
      <c r="N297" s="4">
        <v>166244040.09310001</v>
      </c>
      <c r="O297" s="4">
        <f t="shared" si="60"/>
        <v>-6627083.4100000001</v>
      </c>
      <c r="P297" s="4">
        <v>63870404.731600001</v>
      </c>
      <c r="Q297" s="5">
        <f t="shared" si="56"/>
        <v>223487361.41470003</v>
      </c>
    </row>
    <row r="298" spans="1:17" ht="24.95" customHeight="1" x14ac:dyDescent="0.2">
      <c r="A298" s="137"/>
      <c r="B298" s="132"/>
      <c r="C298" s="1">
        <v>5</v>
      </c>
      <c r="D298" s="1" t="s">
        <v>350</v>
      </c>
      <c r="E298" s="4">
        <v>142145987.685</v>
      </c>
      <c r="F298" s="4">
        <f t="shared" si="62"/>
        <v>-6627083.4100000001</v>
      </c>
      <c r="G298" s="4">
        <v>57960978.7927</v>
      </c>
      <c r="H298" s="5">
        <f t="shared" si="55"/>
        <v>193479883.0677</v>
      </c>
      <c r="I298" s="10"/>
      <c r="J298" s="129"/>
      <c r="K298" s="132"/>
      <c r="L298" s="11">
        <v>12</v>
      </c>
      <c r="M298" s="1" t="s">
        <v>725</v>
      </c>
      <c r="N298" s="4">
        <v>111924188.23370001</v>
      </c>
      <c r="O298" s="4">
        <f t="shared" si="60"/>
        <v>-6627083.4100000001</v>
      </c>
      <c r="P298" s="4">
        <v>43169253.352499999</v>
      </c>
      <c r="Q298" s="5">
        <f t="shared" si="56"/>
        <v>148466358.1762</v>
      </c>
    </row>
    <row r="299" spans="1:17" ht="24.95" customHeight="1" x14ac:dyDescent="0.2">
      <c r="A299" s="137"/>
      <c r="B299" s="132"/>
      <c r="C299" s="1">
        <v>6</v>
      </c>
      <c r="D299" s="1" t="s">
        <v>50</v>
      </c>
      <c r="E299" s="4">
        <v>154778923.92179999</v>
      </c>
      <c r="F299" s="4">
        <f t="shared" si="62"/>
        <v>-6627083.4100000001</v>
      </c>
      <c r="G299" s="4">
        <v>61305631.708700001</v>
      </c>
      <c r="H299" s="5">
        <f t="shared" si="55"/>
        <v>209457472.22049999</v>
      </c>
      <c r="I299" s="10"/>
      <c r="J299" s="129"/>
      <c r="K299" s="132"/>
      <c r="L299" s="11">
        <v>13</v>
      </c>
      <c r="M299" s="1" t="s">
        <v>726</v>
      </c>
      <c r="N299" s="4">
        <v>149420957.07100001</v>
      </c>
      <c r="O299" s="4">
        <f t="shared" si="60"/>
        <v>-6627083.4100000001</v>
      </c>
      <c r="P299" s="4">
        <v>53049672.272600003</v>
      </c>
      <c r="Q299" s="5">
        <f t="shared" si="56"/>
        <v>195843545.93360001</v>
      </c>
    </row>
    <row r="300" spans="1:17" ht="24.95" customHeight="1" x14ac:dyDescent="0.2">
      <c r="A300" s="137"/>
      <c r="B300" s="132"/>
      <c r="C300" s="1">
        <v>7</v>
      </c>
      <c r="D300" s="1" t="s">
        <v>351</v>
      </c>
      <c r="E300" s="4">
        <v>121360979.0478</v>
      </c>
      <c r="F300" s="4">
        <f t="shared" si="62"/>
        <v>-6627083.4100000001</v>
      </c>
      <c r="G300" s="4">
        <v>48918164.174999997</v>
      </c>
      <c r="H300" s="5">
        <f t="shared" si="55"/>
        <v>163652059.81279999</v>
      </c>
      <c r="I300" s="10"/>
      <c r="J300" s="129"/>
      <c r="K300" s="132"/>
      <c r="L300" s="11">
        <v>14</v>
      </c>
      <c r="M300" s="1" t="s">
        <v>727</v>
      </c>
      <c r="N300" s="4">
        <v>149204844.954</v>
      </c>
      <c r="O300" s="4">
        <f t="shared" si="60"/>
        <v>-6627083.4100000001</v>
      </c>
      <c r="P300" s="4">
        <v>53599271.4921</v>
      </c>
      <c r="Q300" s="5">
        <f t="shared" si="56"/>
        <v>196177033.0361</v>
      </c>
    </row>
    <row r="301" spans="1:17" ht="24.95" customHeight="1" x14ac:dyDescent="0.2">
      <c r="A301" s="137"/>
      <c r="B301" s="132"/>
      <c r="C301" s="1">
        <v>8</v>
      </c>
      <c r="D301" s="1" t="s">
        <v>352</v>
      </c>
      <c r="E301" s="4">
        <v>130182004.8999</v>
      </c>
      <c r="F301" s="4">
        <f t="shared" si="62"/>
        <v>-6627083.4100000001</v>
      </c>
      <c r="G301" s="4">
        <v>53686073.651000001</v>
      </c>
      <c r="H301" s="5">
        <f t="shared" si="55"/>
        <v>177240995.14090002</v>
      </c>
      <c r="I301" s="10"/>
      <c r="J301" s="129"/>
      <c r="K301" s="132"/>
      <c r="L301" s="11">
        <v>15</v>
      </c>
      <c r="M301" s="1" t="s">
        <v>728</v>
      </c>
      <c r="N301" s="4">
        <v>117913048.1921</v>
      </c>
      <c r="O301" s="4">
        <f t="shared" si="60"/>
        <v>-6627083.4100000001</v>
      </c>
      <c r="P301" s="4">
        <v>46747936.599699996</v>
      </c>
      <c r="Q301" s="5">
        <f t="shared" si="56"/>
        <v>158033901.3818</v>
      </c>
    </row>
    <row r="302" spans="1:17" ht="24.95" customHeight="1" x14ac:dyDescent="0.2">
      <c r="A302" s="137"/>
      <c r="B302" s="132"/>
      <c r="C302" s="1">
        <v>9</v>
      </c>
      <c r="D302" s="1" t="s">
        <v>353</v>
      </c>
      <c r="E302" s="4">
        <v>118684659.4843</v>
      </c>
      <c r="F302" s="4">
        <f t="shared" si="62"/>
        <v>-6627083.4100000001</v>
      </c>
      <c r="G302" s="4">
        <v>47700326.0876</v>
      </c>
      <c r="H302" s="5">
        <f t="shared" si="55"/>
        <v>159757902.16190001</v>
      </c>
      <c r="I302" s="10"/>
      <c r="J302" s="129"/>
      <c r="K302" s="132"/>
      <c r="L302" s="11">
        <v>16</v>
      </c>
      <c r="M302" s="1" t="s">
        <v>729</v>
      </c>
      <c r="N302" s="4">
        <v>150242639.6514</v>
      </c>
      <c r="O302" s="4">
        <f t="shared" si="60"/>
        <v>-6627083.4100000001</v>
      </c>
      <c r="P302" s="4">
        <v>54761353.137000002</v>
      </c>
      <c r="Q302" s="5">
        <f t="shared" si="56"/>
        <v>198376909.3784</v>
      </c>
    </row>
    <row r="303" spans="1:17" ht="24.95" customHeight="1" x14ac:dyDescent="0.2">
      <c r="A303" s="137"/>
      <c r="B303" s="132"/>
      <c r="C303" s="1">
        <v>10</v>
      </c>
      <c r="D303" s="1" t="s">
        <v>354</v>
      </c>
      <c r="E303" s="4">
        <v>112557374.7879</v>
      </c>
      <c r="F303" s="4">
        <f t="shared" si="62"/>
        <v>-6627083.4100000001</v>
      </c>
      <c r="G303" s="4">
        <v>49097905.338500001</v>
      </c>
      <c r="H303" s="5">
        <f t="shared" si="55"/>
        <v>155028196.7164</v>
      </c>
      <c r="I303" s="10"/>
      <c r="J303" s="130"/>
      <c r="K303" s="133"/>
      <c r="L303" s="11">
        <v>17</v>
      </c>
      <c r="M303" s="1" t="s">
        <v>730</v>
      </c>
      <c r="N303" s="4">
        <v>159633473.44459999</v>
      </c>
      <c r="O303" s="4">
        <f>-6627083.41</f>
        <v>-6627083.4100000001</v>
      </c>
      <c r="P303" s="4">
        <v>49908551.333099999</v>
      </c>
      <c r="Q303" s="5">
        <f t="shared" si="56"/>
        <v>202914941.36769998</v>
      </c>
    </row>
    <row r="304" spans="1:17" ht="24.95" customHeight="1" x14ac:dyDescent="0.2">
      <c r="A304" s="137"/>
      <c r="B304" s="133"/>
      <c r="C304" s="1">
        <v>11</v>
      </c>
      <c r="D304" s="1" t="s">
        <v>355</v>
      </c>
      <c r="E304" s="4">
        <v>153622562.32679999</v>
      </c>
      <c r="F304" s="4">
        <f>-6627083.41</f>
        <v>-6627083.4100000001</v>
      </c>
      <c r="G304" s="4">
        <v>59969153.972800002</v>
      </c>
      <c r="H304" s="5">
        <f t="shared" si="55"/>
        <v>206964632.88959998</v>
      </c>
      <c r="I304" s="10"/>
      <c r="J304" s="17"/>
      <c r="K304" s="134" t="s">
        <v>882</v>
      </c>
      <c r="L304" s="135"/>
      <c r="M304" s="136"/>
      <c r="N304" s="13">
        <f>SUM(N287:N303)</f>
        <v>2384359181.0778003</v>
      </c>
      <c r="O304" s="13">
        <f t="shared" ref="O304:P304" si="63">SUM(O287:O303)</f>
        <v>-112660417.96999997</v>
      </c>
      <c r="P304" s="13">
        <f t="shared" si="63"/>
        <v>893467023.1408</v>
      </c>
      <c r="Q304" s="7">
        <f t="shared" si="56"/>
        <v>3165165786.2486005</v>
      </c>
    </row>
    <row r="305" spans="1:17" ht="24.95" customHeight="1" x14ac:dyDescent="0.2">
      <c r="A305" s="1"/>
      <c r="B305" s="134" t="s">
        <v>866</v>
      </c>
      <c r="C305" s="135"/>
      <c r="D305" s="136"/>
      <c r="E305" s="13">
        <f>SUM(E294:E304)</f>
        <v>1530354391.0028</v>
      </c>
      <c r="F305" s="13">
        <f t="shared" ref="F305:G305" si="64">SUM(F294:F304)</f>
        <v>-72897917.50999999</v>
      </c>
      <c r="G305" s="13">
        <f t="shared" si="64"/>
        <v>612094893.51760006</v>
      </c>
      <c r="H305" s="7">
        <f t="shared" si="55"/>
        <v>2069551367.0104001</v>
      </c>
      <c r="I305" s="10"/>
      <c r="J305" s="128">
        <v>32</v>
      </c>
      <c r="K305" s="131" t="s">
        <v>67</v>
      </c>
      <c r="L305" s="11">
        <v>1</v>
      </c>
      <c r="M305" s="1" t="s">
        <v>731</v>
      </c>
      <c r="N305" s="4">
        <v>106213180.8283</v>
      </c>
      <c r="O305" s="4">
        <f t="shared" ref="O305:O326" si="65">-6627083.41</f>
        <v>-6627083.4100000001</v>
      </c>
      <c r="P305" s="4">
        <v>62832446.354000002</v>
      </c>
      <c r="Q305" s="5">
        <f t="shared" si="56"/>
        <v>162418543.7723</v>
      </c>
    </row>
    <row r="306" spans="1:17" ht="24.95" customHeight="1" x14ac:dyDescent="0.2">
      <c r="A306" s="137">
        <v>16</v>
      </c>
      <c r="B306" s="131" t="s">
        <v>51</v>
      </c>
      <c r="C306" s="1">
        <v>1</v>
      </c>
      <c r="D306" s="1" t="s">
        <v>356</v>
      </c>
      <c r="E306" s="4">
        <v>120086169.3884</v>
      </c>
      <c r="F306" s="4">
        <f t="shared" ref="F306:F331" si="66">-6627083.41</f>
        <v>-6627083.4100000001</v>
      </c>
      <c r="G306" s="4">
        <v>52245908.070200004</v>
      </c>
      <c r="H306" s="5">
        <f t="shared" si="55"/>
        <v>165704994.04860002</v>
      </c>
      <c r="I306" s="10"/>
      <c r="J306" s="129"/>
      <c r="K306" s="132"/>
      <c r="L306" s="11">
        <v>2</v>
      </c>
      <c r="M306" s="1" t="s">
        <v>732</v>
      </c>
      <c r="N306" s="4">
        <v>132705120.6604</v>
      </c>
      <c r="O306" s="4">
        <f t="shared" si="65"/>
        <v>-6627083.4100000001</v>
      </c>
      <c r="P306" s="4">
        <v>71497542.515000001</v>
      </c>
      <c r="Q306" s="5">
        <f t="shared" si="56"/>
        <v>197575579.76539999</v>
      </c>
    </row>
    <row r="307" spans="1:17" ht="24.95" customHeight="1" x14ac:dyDescent="0.2">
      <c r="A307" s="137"/>
      <c r="B307" s="132"/>
      <c r="C307" s="1">
        <v>2</v>
      </c>
      <c r="D307" s="1" t="s">
        <v>357</v>
      </c>
      <c r="E307" s="4">
        <v>113007138.505</v>
      </c>
      <c r="F307" s="4">
        <f t="shared" si="66"/>
        <v>-6627083.4100000001</v>
      </c>
      <c r="G307" s="4">
        <v>49651975.827299997</v>
      </c>
      <c r="H307" s="5">
        <f t="shared" si="55"/>
        <v>156032030.92229998</v>
      </c>
      <c r="I307" s="10"/>
      <c r="J307" s="129"/>
      <c r="K307" s="132"/>
      <c r="L307" s="11">
        <v>3</v>
      </c>
      <c r="M307" s="1" t="s">
        <v>733</v>
      </c>
      <c r="N307" s="4">
        <v>122249252.0344</v>
      </c>
      <c r="O307" s="4">
        <f t="shared" si="65"/>
        <v>-6627083.4100000001</v>
      </c>
      <c r="P307" s="4">
        <v>61706732.163199998</v>
      </c>
      <c r="Q307" s="5">
        <f t="shared" si="56"/>
        <v>177328900.78760001</v>
      </c>
    </row>
    <row r="308" spans="1:17" ht="24.95" customHeight="1" x14ac:dyDescent="0.2">
      <c r="A308" s="137"/>
      <c r="B308" s="132"/>
      <c r="C308" s="1">
        <v>3</v>
      </c>
      <c r="D308" s="1" t="s">
        <v>358</v>
      </c>
      <c r="E308" s="4">
        <v>103818480.35959999</v>
      </c>
      <c r="F308" s="4">
        <f t="shared" si="66"/>
        <v>-6627083.4100000001</v>
      </c>
      <c r="G308" s="4">
        <v>45462801.456200004</v>
      </c>
      <c r="H308" s="5">
        <f t="shared" si="55"/>
        <v>142654198.40579998</v>
      </c>
      <c r="I308" s="10"/>
      <c r="J308" s="129"/>
      <c r="K308" s="132"/>
      <c r="L308" s="11">
        <v>4</v>
      </c>
      <c r="M308" s="1" t="s">
        <v>734</v>
      </c>
      <c r="N308" s="4">
        <v>130498627.1451</v>
      </c>
      <c r="O308" s="4">
        <f t="shared" si="65"/>
        <v>-6627083.4100000001</v>
      </c>
      <c r="P308" s="4">
        <v>67471340.452500001</v>
      </c>
      <c r="Q308" s="5">
        <f t="shared" si="56"/>
        <v>191342884.18760002</v>
      </c>
    </row>
    <row r="309" spans="1:17" ht="24.95" customHeight="1" x14ac:dyDescent="0.2">
      <c r="A309" s="137"/>
      <c r="B309" s="132"/>
      <c r="C309" s="1">
        <v>4</v>
      </c>
      <c r="D309" s="1" t="s">
        <v>359</v>
      </c>
      <c r="E309" s="4">
        <v>110418962.557</v>
      </c>
      <c r="F309" s="4">
        <f t="shared" si="66"/>
        <v>-6627083.4100000001</v>
      </c>
      <c r="G309" s="4">
        <v>49095564.260499999</v>
      </c>
      <c r="H309" s="5">
        <f t="shared" si="55"/>
        <v>152887443.4075</v>
      </c>
      <c r="I309" s="10"/>
      <c r="J309" s="129"/>
      <c r="K309" s="132"/>
      <c r="L309" s="11">
        <v>5</v>
      </c>
      <c r="M309" s="1" t="s">
        <v>735</v>
      </c>
      <c r="N309" s="4">
        <v>121135374.35690001</v>
      </c>
      <c r="O309" s="4">
        <f t="shared" si="65"/>
        <v>-6627083.4100000001</v>
      </c>
      <c r="P309" s="4">
        <v>68424125.827099994</v>
      </c>
      <c r="Q309" s="5">
        <f t="shared" si="56"/>
        <v>182932416.77399999</v>
      </c>
    </row>
    <row r="310" spans="1:17" ht="24.95" customHeight="1" x14ac:dyDescent="0.2">
      <c r="A310" s="137"/>
      <c r="B310" s="132"/>
      <c r="C310" s="1">
        <v>5</v>
      </c>
      <c r="D310" s="1" t="s">
        <v>360</v>
      </c>
      <c r="E310" s="4">
        <v>118402950.2122</v>
      </c>
      <c r="F310" s="4">
        <f t="shared" si="66"/>
        <v>-6627083.4100000001</v>
      </c>
      <c r="G310" s="4">
        <v>48342328.259300001</v>
      </c>
      <c r="H310" s="5">
        <f t="shared" si="55"/>
        <v>160118195.06150001</v>
      </c>
      <c r="I310" s="10"/>
      <c r="J310" s="129"/>
      <c r="K310" s="132"/>
      <c r="L310" s="11">
        <v>6</v>
      </c>
      <c r="M310" s="1" t="s">
        <v>736</v>
      </c>
      <c r="N310" s="4">
        <v>121115132.83849999</v>
      </c>
      <c r="O310" s="4">
        <f t="shared" si="65"/>
        <v>-6627083.4100000001</v>
      </c>
      <c r="P310" s="4">
        <v>67927138.889799997</v>
      </c>
      <c r="Q310" s="5">
        <f t="shared" si="56"/>
        <v>182415188.31830001</v>
      </c>
    </row>
    <row r="311" spans="1:17" ht="24.95" customHeight="1" x14ac:dyDescent="0.2">
      <c r="A311" s="137"/>
      <c r="B311" s="132"/>
      <c r="C311" s="1">
        <v>6</v>
      </c>
      <c r="D311" s="1" t="s">
        <v>361</v>
      </c>
      <c r="E311" s="4">
        <v>118799419.32099999</v>
      </c>
      <c r="F311" s="4">
        <f t="shared" si="66"/>
        <v>-6627083.4100000001</v>
      </c>
      <c r="G311" s="4">
        <v>48496706.529700004</v>
      </c>
      <c r="H311" s="5">
        <f t="shared" si="55"/>
        <v>160669042.44069999</v>
      </c>
      <c r="I311" s="10"/>
      <c r="J311" s="129"/>
      <c r="K311" s="132"/>
      <c r="L311" s="11">
        <v>7</v>
      </c>
      <c r="M311" s="1" t="s">
        <v>737</v>
      </c>
      <c r="N311" s="4">
        <v>131261090.3293</v>
      </c>
      <c r="O311" s="4">
        <f t="shared" si="65"/>
        <v>-6627083.4100000001</v>
      </c>
      <c r="P311" s="4">
        <v>71534014.774399996</v>
      </c>
      <c r="Q311" s="5">
        <f t="shared" si="56"/>
        <v>196168021.69370002</v>
      </c>
    </row>
    <row r="312" spans="1:17" ht="24.95" customHeight="1" x14ac:dyDescent="0.2">
      <c r="A312" s="137"/>
      <c r="B312" s="132"/>
      <c r="C312" s="1">
        <v>7</v>
      </c>
      <c r="D312" s="1" t="s">
        <v>362</v>
      </c>
      <c r="E312" s="4">
        <v>106331746.02320001</v>
      </c>
      <c r="F312" s="4">
        <f t="shared" si="66"/>
        <v>-6627083.4100000001</v>
      </c>
      <c r="G312" s="4">
        <v>44395149.425499998</v>
      </c>
      <c r="H312" s="5">
        <f t="shared" si="55"/>
        <v>144099812.03870001</v>
      </c>
      <c r="I312" s="10"/>
      <c r="J312" s="129"/>
      <c r="K312" s="132"/>
      <c r="L312" s="11">
        <v>8</v>
      </c>
      <c r="M312" s="1" t="s">
        <v>738</v>
      </c>
      <c r="N312" s="4">
        <v>127167167.00560001</v>
      </c>
      <c r="O312" s="4">
        <f t="shared" si="65"/>
        <v>-6627083.4100000001</v>
      </c>
      <c r="P312" s="4">
        <v>65362132.921599999</v>
      </c>
      <c r="Q312" s="5">
        <f t="shared" si="56"/>
        <v>185902216.51719999</v>
      </c>
    </row>
    <row r="313" spans="1:17" ht="24.95" customHeight="1" x14ac:dyDescent="0.2">
      <c r="A313" s="137"/>
      <c r="B313" s="132"/>
      <c r="C313" s="1">
        <v>8</v>
      </c>
      <c r="D313" s="1" t="s">
        <v>363</v>
      </c>
      <c r="E313" s="4">
        <v>112627341.3567</v>
      </c>
      <c r="F313" s="4">
        <f t="shared" si="66"/>
        <v>-6627083.4100000001</v>
      </c>
      <c r="G313" s="4">
        <v>47389647.689999998</v>
      </c>
      <c r="H313" s="5">
        <f t="shared" si="55"/>
        <v>153389905.6367</v>
      </c>
      <c r="I313" s="10"/>
      <c r="J313" s="129"/>
      <c r="K313" s="132"/>
      <c r="L313" s="11">
        <v>9</v>
      </c>
      <c r="M313" s="1" t="s">
        <v>739</v>
      </c>
      <c r="N313" s="4">
        <v>121295441.8417</v>
      </c>
      <c r="O313" s="4">
        <f t="shared" si="65"/>
        <v>-6627083.4100000001</v>
      </c>
      <c r="P313" s="4">
        <v>66516773.387100004</v>
      </c>
      <c r="Q313" s="5">
        <f t="shared" si="56"/>
        <v>181185131.8188</v>
      </c>
    </row>
    <row r="314" spans="1:17" ht="24.95" customHeight="1" x14ac:dyDescent="0.2">
      <c r="A314" s="137"/>
      <c r="B314" s="132"/>
      <c r="C314" s="1">
        <v>9</v>
      </c>
      <c r="D314" s="1" t="s">
        <v>364</v>
      </c>
      <c r="E314" s="4">
        <v>126714868.02079999</v>
      </c>
      <c r="F314" s="4">
        <f t="shared" si="66"/>
        <v>-6627083.4100000001</v>
      </c>
      <c r="G314" s="4">
        <v>52569127.748499997</v>
      </c>
      <c r="H314" s="5">
        <f t="shared" si="55"/>
        <v>172656912.35929999</v>
      </c>
      <c r="I314" s="10"/>
      <c r="J314" s="129"/>
      <c r="K314" s="132"/>
      <c r="L314" s="11">
        <v>10</v>
      </c>
      <c r="M314" s="1" t="s">
        <v>740</v>
      </c>
      <c r="N314" s="4">
        <v>142238427.68130001</v>
      </c>
      <c r="O314" s="4">
        <f t="shared" si="65"/>
        <v>-6627083.4100000001</v>
      </c>
      <c r="P314" s="4">
        <v>71500581.869900003</v>
      </c>
      <c r="Q314" s="5">
        <f t="shared" si="56"/>
        <v>207111926.14120001</v>
      </c>
    </row>
    <row r="315" spans="1:17" ht="24.95" customHeight="1" x14ac:dyDescent="0.2">
      <c r="A315" s="137"/>
      <c r="B315" s="132"/>
      <c r="C315" s="1">
        <v>10</v>
      </c>
      <c r="D315" s="1" t="s">
        <v>365</v>
      </c>
      <c r="E315" s="4">
        <v>111998208.81569999</v>
      </c>
      <c r="F315" s="4">
        <f t="shared" si="66"/>
        <v>-6627083.4100000001</v>
      </c>
      <c r="G315" s="4">
        <v>48977658.249399997</v>
      </c>
      <c r="H315" s="5">
        <f t="shared" si="55"/>
        <v>154348783.65509999</v>
      </c>
      <c r="I315" s="10"/>
      <c r="J315" s="129"/>
      <c r="K315" s="132"/>
      <c r="L315" s="11">
        <v>11</v>
      </c>
      <c r="M315" s="1" t="s">
        <v>741</v>
      </c>
      <c r="N315" s="4">
        <v>126677585.1269</v>
      </c>
      <c r="O315" s="4">
        <f t="shared" si="65"/>
        <v>-6627083.4100000001</v>
      </c>
      <c r="P315" s="4">
        <v>69338866.862100005</v>
      </c>
      <c r="Q315" s="5">
        <f t="shared" si="56"/>
        <v>189389368.579</v>
      </c>
    </row>
    <row r="316" spans="1:17" ht="24.95" customHeight="1" x14ac:dyDescent="0.2">
      <c r="A316" s="137"/>
      <c r="B316" s="132"/>
      <c r="C316" s="1">
        <v>11</v>
      </c>
      <c r="D316" s="1" t="s">
        <v>366</v>
      </c>
      <c r="E316" s="4">
        <v>138145090.0652</v>
      </c>
      <c r="F316" s="4">
        <f t="shared" si="66"/>
        <v>-6627083.4100000001</v>
      </c>
      <c r="G316" s="4">
        <v>56637566.364299998</v>
      </c>
      <c r="H316" s="5">
        <f t="shared" si="55"/>
        <v>188155573.01950002</v>
      </c>
      <c r="I316" s="10"/>
      <c r="J316" s="129"/>
      <c r="K316" s="132"/>
      <c r="L316" s="11">
        <v>12</v>
      </c>
      <c r="M316" s="1" t="s">
        <v>742</v>
      </c>
      <c r="N316" s="4">
        <v>121241315.9585</v>
      </c>
      <c r="O316" s="4">
        <f t="shared" si="65"/>
        <v>-6627083.4100000001</v>
      </c>
      <c r="P316" s="4">
        <v>65240768.334200002</v>
      </c>
      <c r="Q316" s="5">
        <f t="shared" si="56"/>
        <v>179855000.8827</v>
      </c>
    </row>
    <row r="317" spans="1:17" ht="24.95" customHeight="1" x14ac:dyDescent="0.2">
      <c r="A317" s="137"/>
      <c r="B317" s="132"/>
      <c r="C317" s="1">
        <v>12</v>
      </c>
      <c r="D317" s="1" t="s">
        <v>367</v>
      </c>
      <c r="E317" s="4">
        <v>117325987.1631</v>
      </c>
      <c r="F317" s="4">
        <f t="shared" si="66"/>
        <v>-6627083.4100000001</v>
      </c>
      <c r="G317" s="4">
        <v>48502261.212899998</v>
      </c>
      <c r="H317" s="5">
        <f t="shared" si="55"/>
        <v>159201164.96600002</v>
      </c>
      <c r="I317" s="10"/>
      <c r="J317" s="129"/>
      <c r="K317" s="132"/>
      <c r="L317" s="11">
        <v>13</v>
      </c>
      <c r="M317" s="1" t="s">
        <v>743</v>
      </c>
      <c r="N317" s="4">
        <v>143934515.45590001</v>
      </c>
      <c r="O317" s="4">
        <f t="shared" si="65"/>
        <v>-6627083.4100000001</v>
      </c>
      <c r="P317" s="4">
        <v>76191983.4454</v>
      </c>
      <c r="Q317" s="5">
        <f t="shared" si="56"/>
        <v>213499415.49130002</v>
      </c>
    </row>
    <row r="318" spans="1:17" ht="24.95" customHeight="1" x14ac:dyDescent="0.2">
      <c r="A318" s="137"/>
      <c r="B318" s="132"/>
      <c r="C318" s="1">
        <v>13</v>
      </c>
      <c r="D318" s="1" t="s">
        <v>368</v>
      </c>
      <c r="E318" s="4">
        <v>105989259.06479999</v>
      </c>
      <c r="F318" s="4">
        <f t="shared" si="66"/>
        <v>-6627083.4100000001</v>
      </c>
      <c r="G318" s="4">
        <v>46948836.416699998</v>
      </c>
      <c r="H318" s="5">
        <f t="shared" si="55"/>
        <v>146311012.0715</v>
      </c>
      <c r="I318" s="10"/>
      <c r="J318" s="129"/>
      <c r="K318" s="132"/>
      <c r="L318" s="11">
        <v>14</v>
      </c>
      <c r="M318" s="1" t="s">
        <v>744</v>
      </c>
      <c r="N318" s="4">
        <v>176263425.00260001</v>
      </c>
      <c r="O318" s="4">
        <f t="shared" si="65"/>
        <v>-6627083.4100000001</v>
      </c>
      <c r="P318" s="4">
        <v>94068840.437299997</v>
      </c>
      <c r="Q318" s="5">
        <f t="shared" si="56"/>
        <v>263705182.02990001</v>
      </c>
    </row>
    <row r="319" spans="1:17" ht="24.95" customHeight="1" x14ac:dyDescent="0.2">
      <c r="A319" s="137"/>
      <c r="B319" s="132"/>
      <c r="C319" s="1">
        <v>14</v>
      </c>
      <c r="D319" s="1" t="s">
        <v>369</v>
      </c>
      <c r="E319" s="4">
        <v>103144812.8496</v>
      </c>
      <c r="F319" s="4">
        <f t="shared" si="66"/>
        <v>-6627083.4100000001</v>
      </c>
      <c r="G319" s="4">
        <v>45205085.117399998</v>
      </c>
      <c r="H319" s="5">
        <f t="shared" si="55"/>
        <v>141722814.55700001</v>
      </c>
      <c r="I319" s="10"/>
      <c r="J319" s="129"/>
      <c r="K319" s="132"/>
      <c r="L319" s="11">
        <v>15</v>
      </c>
      <c r="M319" s="1" t="s">
        <v>745</v>
      </c>
      <c r="N319" s="4">
        <v>142305092.41929999</v>
      </c>
      <c r="O319" s="4">
        <f t="shared" si="65"/>
        <v>-6627083.4100000001</v>
      </c>
      <c r="P319" s="4">
        <v>75015124.247099996</v>
      </c>
      <c r="Q319" s="5">
        <f t="shared" si="56"/>
        <v>210693133.25639999</v>
      </c>
    </row>
    <row r="320" spans="1:17" ht="24.95" customHeight="1" x14ac:dyDescent="0.2">
      <c r="A320" s="137"/>
      <c r="B320" s="132"/>
      <c r="C320" s="1">
        <v>15</v>
      </c>
      <c r="D320" s="1" t="s">
        <v>370</v>
      </c>
      <c r="E320" s="4">
        <v>91885678.144500002</v>
      </c>
      <c r="F320" s="4">
        <f t="shared" si="66"/>
        <v>-6627083.4100000001</v>
      </c>
      <c r="G320" s="4">
        <v>40140890.936300002</v>
      </c>
      <c r="H320" s="5">
        <f t="shared" si="55"/>
        <v>125399485.6708</v>
      </c>
      <c r="I320" s="10"/>
      <c r="J320" s="129"/>
      <c r="K320" s="132"/>
      <c r="L320" s="11">
        <v>16</v>
      </c>
      <c r="M320" s="1" t="s">
        <v>746</v>
      </c>
      <c r="N320" s="4">
        <v>143598315.63299999</v>
      </c>
      <c r="O320" s="4">
        <f t="shared" si="65"/>
        <v>-6627083.4100000001</v>
      </c>
      <c r="P320" s="4">
        <v>75122235.307799995</v>
      </c>
      <c r="Q320" s="5">
        <f t="shared" si="56"/>
        <v>212093467.53079998</v>
      </c>
    </row>
    <row r="321" spans="1:17" ht="24.95" customHeight="1" x14ac:dyDescent="0.2">
      <c r="A321" s="137"/>
      <c r="B321" s="132"/>
      <c r="C321" s="1">
        <v>16</v>
      </c>
      <c r="D321" s="1" t="s">
        <v>371</v>
      </c>
      <c r="E321" s="4">
        <v>99602875.039900005</v>
      </c>
      <c r="F321" s="4">
        <f t="shared" si="66"/>
        <v>-6627083.4100000001</v>
      </c>
      <c r="G321" s="4">
        <v>44119511.373000003</v>
      </c>
      <c r="H321" s="5">
        <f t="shared" si="55"/>
        <v>137095303.0029</v>
      </c>
      <c r="I321" s="10"/>
      <c r="J321" s="129"/>
      <c r="K321" s="132"/>
      <c r="L321" s="11">
        <v>17</v>
      </c>
      <c r="M321" s="1" t="s">
        <v>747</v>
      </c>
      <c r="N321" s="4">
        <v>98658457.050799996</v>
      </c>
      <c r="O321" s="4">
        <f t="shared" si="65"/>
        <v>-6627083.4100000001</v>
      </c>
      <c r="P321" s="4">
        <v>53183647.2421</v>
      </c>
      <c r="Q321" s="5">
        <f t="shared" si="56"/>
        <v>145215020.8829</v>
      </c>
    </row>
    <row r="322" spans="1:17" ht="24.95" customHeight="1" x14ac:dyDescent="0.2">
      <c r="A322" s="137"/>
      <c r="B322" s="132"/>
      <c r="C322" s="1">
        <v>17</v>
      </c>
      <c r="D322" s="1" t="s">
        <v>372</v>
      </c>
      <c r="E322" s="4">
        <v>116930202.51369999</v>
      </c>
      <c r="F322" s="4">
        <f t="shared" si="66"/>
        <v>-6627083.4100000001</v>
      </c>
      <c r="G322" s="4">
        <v>46728535.5854</v>
      </c>
      <c r="H322" s="5">
        <f t="shared" si="55"/>
        <v>157031654.6891</v>
      </c>
      <c r="I322" s="10"/>
      <c r="J322" s="129"/>
      <c r="K322" s="132"/>
      <c r="L322" s="11">
        <v>18</v>
      </c>
      <c r="M322" s="1" t="s">
        <v>748</v>
      </c>
      <c r="N322" s="4">
        <v>121399652.8158</v>
      </c>
      <c r="O322" s="4">
        <f t="shared" si="65"/>
        <v>-6627083.4100000001</v>
      </c>
      <c r="P322" s="4">
        <v>68625980.917999998</v>
      </c>
      <c r="Q322" s="5">
        <f t="shared" si="56"/>
        <v>183398550.3238</v>
      </c>
    </row>
    <row r="323" spans="1:17" ht="24.95" customHeight="1" x14ac:dyDescent="0.2">
      <c r="A323" s="137"/>
      <c r="B323" s="132"/>
      <c r="C323" s="1">
        <v>18</v>
      </c>
      <c r="D323" s="1" t="s">
        <v>373</v>
      </c>
      <c r="E323" s="4">
        <v>126563184.96780001</v>
      </c>
      <c r="F323" s="4">
        <f t="shared" si="66"/>
        <v>-6627083.4100000001</v>
      </c>
      <c r="G323" s="4">
        <v>50871490.8002</v>
      </c>
      <c r="H323" s="5">
        <f t="shared" si="55"/>
        <v>170807592.35800001</v>
      </c>
      <c r="I323" s="10"/>
      <c r="J323" s="129"/>
      <c r="K323" s="132"/>
      <c r="L323" s="11">
        <v>19</v>
      </c>
      <c r="M323" s="1" t="s">
        <v>749</v>
      </c>
      <c r="N323" s="4">
        <v>96221194.583000004</v>
      </c>
      <c r="O323" s="4">
        <f t="shared" si="65"/>
        <v>-6627083.4100000001</v>
      </c>
      <c r="P323" s="4">
        <v>55875362.870300002</v>
      </c>
      <c r="Q323" s="5">
        <f t="shared" si="56"/>
        <v>145469474.0433</v>
      </c>
    </row>
    <row r="324" spans="1:17" ht="24.95" customHeight="1" x14ac:dyDescent="0.2">
      <c r="A324" s="137"/>
      <c r="B324" s="132"/>
      <c r="C324" s="1">
        <v>19</v>
      </c>
      <c r="D324" s="1" t="s">
        <v>374</v>
      </c>
      <c r="E324" s="4">
        <v>110887869.7233</v>
      </c>
      <c r="F324" s="4">
        <f t="shared" si="66"/>
        <v>-6627083.4100000001</v>
      </c>
      <c r="G324" s="4">
        <v>45599677.234300002</v>
      </c>
      <c r="H324" s="5">
        <f t="shared" si="55"/>
        <v>149860463.5476</v>
      </c>
      <c r="I324" s="10"/>
      <c r="J324" s="129"/>
      <c r="K324" s="132"/>
      <c r="L324" s="11">
        <v>20</v>
      </c>
      <c r="M324" s="1" t="s">
        <v>750</v>
      </c>
      <c r="N324" s="4">
        <v>104079521.7009</v>
      </c>
      <c r="O324" s="4">
        <f t="shared" si="65"/>
        <v>-6627083.4100000001</v>
      </c>
      <c r="P324" s="4">
        <v>61235632.1457</v>
      </c>
      <c r="Q324" s="5">
        <f t="shared" si="56"/>
        <v>158688070.4366</v>
      </c>
    </row>
    <row r="325" spans="1:17" ht="24.95" customHeight="1" x14ac:dyDescent="0.2">
      <c r="A325" s="137"/>
      <c r="B325" s="132"/>
      <c r="C325" s="1">
        <v>20</v>
      </c>
      <c r="D325" s="1" t="s">
        <v>375</v>
      </c>
      <c r="E325" s="4">
        <v>98512257.354399994</v>
      </c>
      <c r="F325" s="4">
        <f t="shared" si="66"/>
        <v>-6627083.4100000001</v>
      </c>
      <c r="G325" s="4">
        <v>42142148.963799998</v>
      </c>
      <c r="H325" s="5">
        <f t="shared" si="55"/>
        <v>134027322.9082</v>
      </c>
      <c r="I325" s="10"/>
      <c r="J325" s="129"/>
      <c r="K325" s="132"/>
      <c r="L325" s="11">
        <v>21</v>
      </c>
      <c r="M325" s="1" t="s">
        <v>751</v>
      </c>
      <c r="N325" s="4">
        <v>107495202.20299999</v>
      </c>
      <c r="O325" s="4">
        <f t="shared" si="65"/>
        <v>-6627083.4100000001</v>
      </c>
      <c r="P325" s="4">
        <v>58214722.934699997</v>
      </c>
      <c r="Q325" s="5">
        <f t="shared" si="56"/>
        <v>159082841.7277</v>
      </c>
    </row>
    <row r="326" spans="1:17" ht="24.95" customHeight="1" x14ac:dyDescent="0.2">
      <c r="A326" s="137"/>
      <c r="B326" s="132"/>
      <c r="C326" s="1">
        <v>21</v>
      </c>
      <c r="D326" s="1" t="s">
        <v>376</v>
      </c>
      <c r="E326" s="4">
        <v>108349946.3335</v>
      </c>
      <c r="F326" s="4">
        <f t="shared" si="66"/>
        <v>-6627083.4100000001</v>
      </c>
      <c r="G326" s="4">
        <v>46698037.230599999</v>
      </c>
      <c r="H326" s="5">
        <f t="shared" ref="H326:H389" si="67">E326+F326+G326</f>
        <v>148420900.1541</v>
      </c>
      <c r="I326" s="10"/>
      <c r="J326" s="129"/>
      <c r="K326" s="132"/>
      <c r="L326" s="11">
        <v>22</v>
      </c>
      <c r="M326" s="1" t="s">
        <v>752</v>
      </c>
      <c r="N326" s="4">
        <v>199632547.78580001</v>
      </c>
      <c r="O326" s="4">
        <f t="shared" si="65"/>
        <v>-6627083.4100000001</v>
      </c>
      <c r="P326" s="4">
        <v>102068213.05859999</v>
      </c>
      <c r="Q326" s="5">
        <f t="shared" ref="Q326:Q389" si="68">N326+O326+P326</f>
        <v>295073677.43440002</v>
      </c>
    </row>
    <row r="327" spans="1:17" ht="24.95" customHeight="1" x14ac:dyDescent="0.2">
      <c r="A327" s="137"/>
      <c r="B327" s="132"/>
      <c r="C327" s="1">
        <v>22</v>
      </c>
      <c r="D327" s="1" t="s">
        <v>377</v>
      </c>
      <c r="E327" s="4">
        <v>105400997.9569</v>
      </c>
      <c r="F327" s="4">
        <f t="shared" si="66"/>
        <v>-6627083.4100000001</v>
      </c>
      <c r="G327" s="4">
        <v>44317488.666199997</v>
      </c>
      <c r="H327" s="5">
        <f t="shared" si="67"/>
        <v>143091403.21310002</v>
      </c>
      <c r="I327" s="10"/>
      <c r="J327" s="130"/>
      <c r="K327" s="133"/>
      <c r="L327" s="11">
        <v>23</v>
      </c>
      <c r="M327" s="1" t="s">
        <v>753</v>
      </c>
      <c r="N327" s="4">
        <v>118159745.96950001</v>
      </c>
      <c r="O327" s="4">
        <f>-6627083.41</f>
        <v>-6627083.4100000001</v>
      </c>
      <c r="P327" s="4">
        <v>57702224.806699999</v>
      </c>
      <c r="Q327" s="5">
        <f t="shared" si="68"/>
        <v>169234887.3662</v>
      </c>
    </row>
    <row r="328" spans="1:17" ht="24.95" customHeight="1" x14ac:dyDescent="0.2">
      <c r="A328" s="137"/>
      <c r="B328" s="132"/>
      <c r="C328" s="1">
        <v>23</v>
      </c>
      <c r="D328" s="1" t="s">
        <v>378</v>
      </c>
      <c r="E328" s="4">
        <v>101949964.5055</v>
      </c>
      <c r="F328" s="4">
        <f t="shared" si="66"/>
        <v>-6627083.4100000001</v>
      </c>
      <c r="G328" s="4">
        <v>43460076.153899997</v>
      </c>
      <c r="H328" s="5">
        <f t="shared" si="67"/>
        <v>138782957.24940002</v>
      </c>
      <c r="I328" s="10"/>
      <c r="J328" s="17"/>
      <c r="K328" s="134" t="s">
        <v>883</v>
      </c>
      <c r="L328" s="135"/>
      <c r="M328" s="136"/>
      <c r="N328" s="13">
        <f>SUM(N305:N327)</f>
        <v>2955545386.4265003</v>
      </c>
      <c r="O328" s="13">
        <f t="shared" ref="O328:P328" si="69">SUM(O305:O327)</f>
        <v>-152422918.42999995</v>
      </c>
      <c r="P328" s="13">
        <f t="shared" si="69"/>
        <v>1586656431.7646</v>
      </c>
      <c r="Q328" s="7">
        <f t="shared" si="68"/>
        <v>4389778899.7611008</v>
      </c>
    </row>
    <row r="329" spans="1:17" ht="24.95" customHeight="1" x14ac:dyDescent="0.2">
      <c r="A329" s="137"/>
      <c r="B329" s="132"/>
      <c r="C329" s="1">
        <v>24</v>
      </c>
      <c r="D329" s="1" t="s">
        <v>379</v>
      </c>
      <c r="E329" s="4">
        <v>105465895.9645</v>
      </c>
      <c r="F329" s="4">
        <f t="shared" si="66"/>
        <v>-6627083.4100000001</v>
      </c>
      <c r="G329" s="4">
        <v>44054322.449600004</v>
      </c>
      <c r="H329" s="5">
        <f t="shared" si="67"/>
        <v>142893135.00409999</v>
      </c>
      <c r="I329" s="10"/>
      <c r="J329" s="128">
        <v>33</v>
      </c>
      <c r="K329" s="131" t="s">
        <v>68</v>
      </c>
      <c r="L329" s="11">
        <v>1</v>
      </c>
      <c r="M329" s="1" t="s">
        <v>754</v>
      </c>
      <c r="N329" s="4">
        <v>110705406.2744</v>
      </c>
      <c r="O329" s="4">
        <f t="shared" ref="O329:O350" si="70">-6627083.41</f>
        <v>-6627083.4100000001</v>
      </c>
      <c r="P329" s="4">
        <v>43310885.828199998</v>
      </c>
      <c r="Q329" s="5">
        <f t="shared" si="68"/>
        <v>147389208.69260001</v>
      </c>
    </row>
    <row r="330" spans="1:17" ht="24.95" customHeight="1" x14ac:dyDescent="0.2">
      <c r="A330" s="137"/>
      <c r="B330" s="132"/>
      <c r="C330" s="1">
        <v>25</v>
      </c>
      <c r="D330" s="1" t="s">
        <v>380</v>
      </c>
      <c r="E330" s="4">
        <v>106431739.69400001</v>
      </c>
      <c r="F330" s="4">
        <f t="shared" si="66"/>
        <v>-6627083.4100000001</v>
      </c>
      <c r="G330" s="4">
        <v>45073135.190399997</v>
      </c>
      <c r="H330" s="5">
        <f t="shared" si="67"/>
        <v>144877791.47440001</v>
      </c>
      <c r="I330" s="10"/>
      <c r="J330" s="129"/>
      <c r="K330" s="132"/>
      <c r="L330" s="11">
        <v>2</v>
      </c>
      <c r="M330" s="1" t="s">
        <v>755</v>
      </c>
      <c r="N330" s="4">
        <v>126019847.16329999</v>
      </c>
      <c r="O330" s="4">
        <f t="shared" si="70"/>
        <v>-6627083.4100000001</v>
      </c>
      <c r="P330" s="4">
        <v>50686981.073799998</v>
      </c>
      <c r="Q330" s="5">
        <f t="shared" si="68"/>
        <v>170079744.82709998</v>
      </c>
    </row>
    <row r="331" spans="1:17" ht="24.95" customHeight="1" x14ac:dyDescent="0.2">
      <c r="A331" s="137"/>
      <c r="B331" s="132"/>
      <c r="C331" s="1">
        <v>26</v>
      </c>
      <c r="D331" s="1" t="s">
        <v>381</v>
      </c>
      <c r="E331" s="4">
        <v>113225279.4008</v>
      </c>
      <c r="F331" s="4">
        <f t="shared" si="66"/>
        <v>-6627083.4100000001</v>
      </c>
      <c r="G331" s="4">
        <v>50122866.233999997</v>
      </c>
      <c r="H331" s="5">
        <f t="shared" si="67"/>
        <v>156721062.22479999</v>
      </c>
      <c r="I331" s="10"/>
      <c r="J331" s="129"/>
      <c r="K331" s="132"/>
      <c r="L331" s="11">
        <v>3</v>
      </c>
      <c r="M331" s="1" t="s">
        <v>756</v>
      </c>
      <c r="N331" s="4">
        <v>135807333.53819999</v>
      </c>
      <c r="O331" s="4">
        <f t="shared" si="70"/>
        <v>-6627083.4100000001</v>
      </c>
      <c r="P331" s="4">
        <v>52692955.341700003</v>
      </c>
      <c r="Q331" s="5">
        <f t="shared" si="68"/>
        <v>181873205.46990001</v>
      </c>
    </row>
    <row r="332" spans="1:17" ht="24.95" customHeight="1" x14ac:dyDescent="0.2">
      <c r="A332" s="137"/>
      <c r="B332" s="133"/>
      <c r="C332" s="1">
        <v>27</v>
      </c>
      <c r="D332" s="1" t="s">
        <v>382</v>
      </c>
      <c r="E332" s="4">
        <v>101289596.8109</v>
      </c>
      <c r="F332" s="4">
        <f>-6627083.41</f>
        <v>-6627083.4100000001</v>
      </c>
      <c r="G332" s="4">
        <v>42144035.460000001</v>
      </c>
      <c r="H332" s="5">
        <f t="shared" si="67"/>
        <v>136806548.86090001</v>
      </c>
      <c r="I332" s="10"/>
      <c r="J332" s="129"/>
      <c r="K332" s="132"/>
      <c r="L332" s="11">
        <v>4</v>
      </c>
      <c r="M332" s="1" t="s">
        <v>757</v>
      </c>
      <c r="N332" s="4">
        <v>147454484.81119999</v>
      </c>
      <c r="O332" s="4">
        <f t="shared" si="70"/>
        <v>-6627083.4100000001</v>
      </c>
      <c r="P332" s="4">
        <v>58323203.181100003</v>
      </c>
      <c r="Q332" s="5">
        <f t="shared" si="68"/>
        <v>199150604.58230001</v>
      </c>
    </row>
    <row r="333" spans="1:17" ht="24.95" customHeight="1" x14ac:dyDescent="0.2">
      <c r="A333" s="1"/>
      <c r="B333" s="134" t="s">
        <v>867</v>
      </c>
      <c r="C333" s="135"/>
      <c r="D333" s="136"/>
      <c r="E333" s="13">
        <f>SUM(E306:E332)</f>
        <v>2993305922.1120005</v>
      </c>
      <c r="F333" s="13">
        <f t="shared" ref="F333:G333" si="71">SUM(F306:F332)</f>
        <v>-178931252.06999993</v>
      </c>
      <c r="G333" s="13">
        <f t="shared" si="71"/>
        <v>1269392832.9055998</v>
      </c>
      <c r="H333" s="7">
        <f t="shared" si="67"/>
        <v>4083767502.9476004</v>
      </c>
      <c r="I333" s="10"/>
      <c r="J333" s="129"/>
      <c r="K333" s="132"/>
      <c r="L333" s="11">
        <v>5</v>
      </c>
      <c r="M333" s="1" t="s">
        <v>758</v>
      </c>
      <c r="N333" s="4">
        <v>138711158.64089999</v>
      </c>
      <c r="O333" s="4">
        <f t="shared" si="70"/>
        <v>-6627083.4100000001</v>
      </c>
      <c r="P333" s="4">
        <v>51409089.888099998</v>
      </c>
      <c r="Q333" s="5">
        <f t="shared" si="68"/>
        <v>183493165.11899999</v>
      </c>
    </row>
    <row r="334" spans="1:17" ht="24.95" customHeight="1" x14ac:dyDescent="0.2">
      <c r="A334" s="137">
        <v>17</v>
      </c>
      <c r="B334" s="131" t="s">
        <v>52</v>
      </c>
      <c r="C334" s="1">
        <v>1</v>
      </c>
      <c r="D334" s="1" t="s">
        <v>383</v>
      </c>
      <c r="E334" s="4">
        <v>105774515.4897</v>
      </c>
      <c r="F334" s="4">
        <f t="shared" ref="F334:F359" si="72">-6627083.41</f>
        <v>-6627083.4100000001</v>
      </c>
      <c r="G334" s="4">
        <v>46180738.452399999</v>
      </c>
      <c r="H334" s="5">
        <f t="shared" si="67"/>
        <v>145328170.53210002</v>
      </c>
      <c r="I334" s="10"/>
      <c r="J334" s="129"/>
      <c r="K334" s="132"/>
      <c r="L334" s="11">
        <v>6</v>
      </c>
      <c r="M334" s="1" t="s">
        <v>759</v>
      </c>
      <c r="N334" s="4">
        <v>125688010.5543</v>
      </c>
      <c r="O334" s="4">
        <f t="shared" si="70"/>
        <v>-6627083.4100000001</v>
      </c>
      <c r="P334" s="4">
        <v>42317016.759099998</v>
      </c>
      <c r="Q334" s="5">
        <f t="shared" si="68"/>
        <v>161377943.9034</v>
      </c>
    </row>
    <row r="335" spans="1:17" ht="24.95" customHeight="1" x14ac:dyDescent="0.2">
      <c r="A335" s="137"/>
      <c r="B335" s="132"/>
      <c r="C335" s="1">
        <v>2</v>
      </c>
      <c r="D335" s="1" t="s">
        <v>384</v>
      </c>
      <c r="E335" s="4">
        <v>125100707.7361</v>
      </c>
      <c r="F335" s="4">
        <f t="shared" si="72"/>
        <v>-6627083.4100000001</v>
      </c>
      <c r="G335" s="4">
        <v>54156425.066200003</v>
      </c>
      <c r="H335" s="5">
        <f t="shared" si="67"/>
        <v>172630049.39230001</v>
      </c>
      <c r="I335" s="10"/>
      <c r="J335" s="129"/>
      <c r="K335" s="132"/>
      <c r="L335" s="11">
        <v>7</v>
      </c>
      <c r="M335" s="1" t="s">
        <v>760</v>
      </c>
      <c r="N335" s="4">
        <v>143553642.90400001</v>
      </c>
      <c r="O335" s="4">
        <f t="shared" si="70"/>
        <v>-6627083.4100000001</v>
      </c>
      <c r="P335" s="4">
        <v>56551049.633699998</v>
      </c>
      <c r="Q335" s="5">
        <f t="shared" si="68"/>
        <v>193477609.12770003</v>
      </c>
    </row>
    <row r="336" spans="1:17" ht="24.95" customHeight="1" x14ac:dyDescent="0.2">
      <c r="A336" s="137"/>
      <c r="B336" s="132"/>
      <c r="C336" s="1">
        <v>3</v>
      </c>
      <c r="D336" s="1" t="s">
        <v>385</v>
      </c>
      <c r="E336" s="4">
        <v>155253390.05509999</v>
      </c>
      <c r="F336" s="4">
        <f t="shared" si="72"/>
        <v>-6627083.4100000001</v>
      </c>
      <c r="G336" s="4">
        <v>65189493.150399998</v>
      </c>
      <c r="H336" s="5">
        <f t="shared" si="67"/>
        <v>213815799.79549998</v>
      </c>
      <c r="I336" s="10"/>
      <c r="J336" s="129"/>
      <c r="K336" s="132"/>
      <c r="L336" s="11">
        <v>8</v>
      </c>
      <c r="M336" s="1" t="s">
        <v>761</v>
      </c>
      <c r="N336" s="4">
        <v>122495862.5678</v>
      </c>
      <c r="O336" s="4">
        <f t="shared" si="70"/>
        <v>-6627083.4100000001</v>
      </c>
      <c r="P336" s="4">
        <v>48075546.338500001</v>
      </c>
      <c r="Q336" s="5">
        <f t="shared" si="68"/>
        <v>163944325.49630001</v>
      </c>
    </row>
    <row r="337" spans="1:17" ht="24.95" customHeight="1" x14ac:dyDescent="0.2">
      <c r="A337" s="137"/>
      <c r="B337" s="132"/>
      <c r="C337" s="1">
        <v>4</v>
      </c>
      <c r="D337" s="1" t="s">
        <v>386</v>
      </c>
      <c r="E337" s="4">
        <v>117431040.7147</v>
      </c>
      <c r="F337" s="4">
        <f t="shared" si="72"/>
        <v>-6627083.4100000001</v>
      </c>
      <c r="G337" s="4">
        <v>47263168.036499999</v>
      </c>
      <c r="H337" s="5">
        <f t="shared" si="67"/>
        <v>158067125.34119999</v>
      </c>
      <c r="I337" s="10"/>
      <c r="J337" s="129"/>
      <c r="K337" s="132"/>
      <c r="L337" s="11">
        <v>9</v>
      </c>
      <c r="M337" s="1" t="s">
        <v>762</v>
      </c>
      <c r="N337" s="4">
        <v>138656192.30109999</v>
      </c>
      <c r="O337" s="4">
        <f t="shared" si="70"/>
        <v>-6627083.4100000001</v>
      </c>
      <c r="P337" s="4">
        <v>47615870.103399999</v>
      </c>
      <c r="Q337" s="5">
        <f t="shared" si="68"/>
        <v>179644978.99449998</v>
      </c>
    </row>
    <row r="338" spans="1:17" ht="24.95" customHeight="1" x14ac:dyDescent="0.2">
      <c r="A338" s="137"/>
      <c r="B338" s="132"/>
      <c r="C338" s="1">
        <v>5</v>
      </c>
      <c r="D338" s="1" t="s">
        <v>387</v>
      </c>
      <c r="E338" s="4">
        <v>100766076.87549999</v>
      </c>
      <c r="F338" s="4">
        <f t="shared" si="72"/>
        <v>-6627083.4100000001</v>
      </c>
      <c r="G338" s="4">
        <v>40772049.108499996</v>
      </c>
      <c r="H338" s="5">
        <f t="shared" si="67"/>
        <v>134911042.574</v>
      </c>
      <c r="I338" s="10"/>
      <c r="J338" s="129"/>
      <c r="K338" s="132"/>
      <c r="L338" s="11">
        <v>10</v>
      </c>
      <c r="M338" s="1" t="s">
        <v>763</v>
      </c>
      <c r="N338" s="4">
        <v>125187237.7579</v>
      </c>
      <c r="O338" s="4">
        <f t="shared" si="70"/>
        <v>-6627083.4100000001</v>
      </c>
      <c r="P338" s="4">
        <v>45368319.519599997</v>
      </c>
      <c r="Q338" s="5">
        <f t="shared" si="68"/>
        <v>163928473.86750001</v>
      </c>
    </row>
    <row r="339" spans="1:17" ht="24.95" customHeight="1" x14ac:dyDescent="0.2">
      <c r="A339" s="137"/>
      <c r="B339" s="132"/>
      <c r="C339" s="1">
        <v>6</v>
      </c>
      <c r="D339" s="1" t="s">
        <v>388</v>
      </c>
      <c r="E339" s="4">
        <v>98848845.508599997</v>
      </c>
      <c r="F339" s="4">
        <f t="shared" si="72"/>
        <v>-6627083.4100000001</v>
      </c>
      <c r="G339" s="4">
        <v>42551329.419100001</v>
      </c>
      <c r="H339" s="5">
        <f t="shared" si="67"/>
        <v>134773091.51770002</v>
      </c>
      <c r="I339" s="10"/>
      <c r="J339" s="129"/>
      <c r="K339" s="132"/>
      <c r="L339" s="11">
        <v>11</v>
      </c>
      <c r="M339" s="1" t="s">
        <v>764</v>
      </c>
      <c r="N339" s="4">
        <v>116087016.6479</v>
      </c>
      <c r="O339" s="4">
        <f t="shared" si="70"/>
        <v>-6627083.4100000001</v>
      </c>
      <c r="P339" s="4">
        <v>46336825.695600003</v>
      </c>
      <c r="Q339" s="5">
        <f t="shared" si="68"/>
        <v>155796758.93349999</v>
      </c>
    </row>
    <row r="340" spans="1:17" ht="24.95" customHeight="1" x14ac:dyDescent="0.2">
      <c r="A340" s="137"/>
      <c r="B340" s="132"/>
      <c r="C340" s="1">
        <v>7</v>
      </c>
      <c r="D340" s="1" t="s">
        <v>389</v>
      </c>
      <c r="E340" s="4">
        <v>138756641.34529999</v>
      </c>
      <c r="F340" s="4">
        <f t="shared" si="72"/>
        <v>-6627083.4100000001</v>
      </c>
      <c r="G340" s="4">
        <v>58143429.930299997</v>
      </c>
      <c r="H340" s="5">
        <f t="shared" si="67"/>
        <v>190272987.86559999</v>
      </c>
      <c r="I340" s="10"/>
      <c r="J340" s="129"/>
      <c r="K340" s="132"/>
      <c r="L340" s="11">
        <v>12</v>
      </c>
      <c r="M340" s="1" t="s">
        <v>765</v>
      </c>
      <c r="N340" s="4">
        <v>138215717.53799999</v>
      </c>
      <c r="O340" s="4">
        <f t="shared" si="70"/>
        <v>-6627083.4100000001</v>
      </c>
      <c r="P340" s="4">
        <v>47936784.064099997</v>
      </c>
      <c r="Q340" s="5">
        <f t="shared" si="68"/>
        <v>179525418.19209999</v>
      </c>
    </row>
    <row r="341" spans="1:17" ht="24.95" customHeight="1" x14ac:dyDescent="0.2">
      <c r="A341" s="137"/>
      <c r="B341" s="132"/>
      <c r="C341" s="1">
        <v>8</v>
      </c>
      <c r="D341" s="1" t="s">
        <v>390</v>
      </c>
      <c r="E341" s="4">
        <v>116454148.123</v>
      </c>
      <c r="F341" s="4">
        <f t="shared" si="72"/>
        <v>-6627083.4100000001</v>
      </c>
      <c r="G341" s="4">
        <v>48301160.155100003</v>
      </c>
      <c r="H341" s="5">
        <f t="shared" si="67"/>
        <v>158128224.86809999</v>
      </c>
      <c r="I341" s="10"/>
      <c r="J341" s="129"/>
      <c r="K341" s="132"/>
      <c r="L341" s="11">
        <v>13</v>
      </c>
      <c r="M341" s="1" t="s">
        <v>766</v>
      </c>
      <c r="N341" s="4">
        <v>145016178.7362</v>
      </c>
      <c r="O341" s="4">
        <f t="shared" si="70"/>
        <v>-6627083.4100000001</v>
      </c>
      <c r="P341" s="4">
        <v>54060979.485799998</v>
      </c>
      <c r="Q341" s="5">
        <f t="shared" si="68"/>
        <v>192450074.81200001</v>
      </c>
    </row>
    <row r="342" spans="1:17" ht="24.95" customHeight="1" x14ac:dyDescent="0.2">
      <c r="A342" s="137"/>
      <c r="B342" s="132"/>
      <c r="C342" s="1">
        <v>9</v>
      </c>
      <c r="D342" s="1" t="s">
        <v>391</v>
      </c>
      <c r="E342" s="4">
        <v>102006105.3483</v>
      </c>
      <c r="F342" s="4">
        <f t="shared" si="72"/>
        <v>-6627083.4100000001</v>
      </c>
      <c r="G342" s="4">
        <v>43577373.728600003</v>
      </c>
      <c r="H342" s="5">
        <f t="shared" si="67"/>
        <v>138956395.66690001</v>
      </c>
      <c r="I342" s="10"/>
      <c r="J342" s="129"/>
      <c r="K342" s="132"/>
      <c r="L342" s="11">
        <v>14</v>
      </c>
      <c r="M342" s="1" t="s">
        <v>767</v>
      </c>
      <c r="N342" s="4">
        <v>130667259.51360001</v>
      </c>
      <c r="O342" s="4">
        <f t="shared" si="70"/>
        <v>-6627083.4100000001</v>
      </c>
      <c r="P342" s="4">
        <v>48696413.191299997</v>
      </c>
      <c r="Q342" s="5">
        <f t="shared" si="68"/>
        <v>172736589.2949</v>
      </c>
    </row>
    <row r="343" spans="1:17" ht="24.95" customHeight="1" x14ac:dyDescent="0.2">
      <c r="A343" s="137"/>
      <c r="B343" s="132"/>
      <c r="C343" s="1">
        <v>10</v>
      </c>
      <c r="D343" s="1" t="s">
        <v>392</v>
      </c>
      <c r="E343" s="4">
        <v>107763897.8945</v>
      </c>
      <c r="F343" s="4">
        <f t="shared" si="72"/>
        <v>-6627083.4100000001</v>
      </c>
      <c r="G343" s="4">
        <v>44400829.309699997</v>
      </c>
      <c r="H343" s="5">
        <f t="shared" si="67"/>
        <v>145537643.7942</v>
      </c>
      <c r="I343" s="10"/>
      <c r="J343" s="129"/>
      <c r="K343" s="132"/>
      <c r="L343" s="11">
        <v>15</v>
      </c>
      <c r="M343" s="1" t="s">
        <v>768</v>
      </c>
      <c r="N343" s="4">
        <v>117004526.29629999</v>
      </c>
      <c r="O343" s="4">
        <f t="shared" si="70"/>
        <v>-6627083.4100000001</v>
      </c>
      <c r="P343" s="4">
        <v>43242867.160499997</v>
      </c>
      <c r="Q343" s="5">
        <f t="shared" si="68"/>
        <v>153620310.04679999</v>
      </c>
    </row>
    <row r="344" spans="1:17" ht="24.95" customHeight="1" x14ac:dyDescent="0.2">
      <c r="A344" s="137"/>
      <c r="B344" s="132"/>
      <c r="C344" s="1">
        <v>11</v>
      </c>
      <c r="D344" s="1" t="s">
        <v>393</v>
      </c>
      <c r="E344" s="4">
        <v>149905834.68939999</v>
      </c>
      <c r="F344" s="4">
        <f t="shared" si="72"/>
        <v>-6627083.4100000001</v>
      </c>
      <c r="G344" s="4">
        <v>60914378.3979</v>
      </c>
      <c r="H344" s="5">
        <f t="shared" si="67"/>
        <v>204193129.67729998</v>
      </c>
      <c r="I344" s="10"/>
      <c r="J344" s="129"/>
      <c r="K344" s="132"/>
      <c r="L344" s="11">
        <v>16</v>
      </c>
      <c r="M344" s="1" t="s">
        <v>769</v>
      </c>
      <c r="N344" s="4">
        <v>130019863.2862</v>
      </c>
      <c r="O344" s="4">
        <f t="shared" si="70"/>
        <v>-6627083.4100000001</v>
      </c>
      <c r="P344" s="4">
        <v>56706999.984300002</v>
      </c>
      <c r="Q344" s="5">
        <f t="shared" si="68"/>
        <v>180099779.86050001</v>
      </c>
    </row>
    <row r="345" spans="1:17" ht="24.95" customHeight="1" x14ac:dyDescent="0.2">
      <c r="A345" s="137"/>
      <c r="B345" s="132"/>
      <c r="C345" s="1">
        <v>12</v>
      </c>
      <c r="D345" s="1" t="s">
        <v>394</v>
      </c>
      <c r="E345" s="4">
        <v>110834909.54170001</v>
      </c>
      <c r="F345" s="4">
        <f t="shared" si="72"/>
        <v>-6627083.4100000001</v>
      </c>
      <c r="G345" s="4">
        <v>45396375.264300004</v>
      </c>
      <c r="H345" s="5">
        <f t="shared" si="67"/>
        <v>149604201.39600003</v>
      </c>
      <c r="I345" s="10"/>
      <c r="J345" s="129"/>
      <c r="K345" s="132"/>
      <c r="L345" s="11">
        <v>17</v>
      </c>
      <c r="M345" s="1" t="s">
        <v>770</v>
      </c>
      <c r="N345" s="4">
        <v>128969498.0202</v>
      </c>
      <c r="O345" s="4">
        <f t="shared" si="70"/>
        <v>-6627083.4100000001</v>
      </c>
      <c r="P345" s="4">
        <v>52731523.707900003</v>
      </c>
      <c r="Q345" s="5">
        <f t="shared" si="68"/>
        <v>175073938.31810001</v>
      </c>
    </row>
    <row r="346" spans="1:17" ht="24.95" customHeight="1" x14ac:dyDescent="0.2">
      <c r="A346" s="137"/>
      <c r="B346" s="132"/>
      <c r="C346" s="1">
        <v>13</v>
      </c>
      <c r="D346" s="1" t="s">
        <v>395</v>
      </c>
      <c r="E346" s="4">
        <v>93562730.028400004</v>
      </c>
      <c r="F346" s="4">
        <f t="shared" si="72"/>
        <v>-6627083.4100000001</v>
      </c>
      <c r="G346" s="4">
        <v>43416707.137500003</v>
      </c>
      <c r="H346" s="5">
        <f t="shared" si="67"/>
        <v>130352353.75590001</v>
      </c>
      <c r="I346" s="10"/>
      <c r="J346" s="129"/>
      <c r="K346" s="132"/>
      <c r="L346" s="11">
        <v>18</v>
      </c>
      <c r="M346" s="1" t="s">
        <v>771</v>
      </c>
      <c r="N346" s="4">
        <v>144409276.43889999</v>
      </c>
      <c r="O346" s="4">
        <f t="shared" si="70"/>
        <v>-6627083.4100000001</v>
      </c>
      <c r="P346" s="4">
        <v>55877465.693300001</v>
      </c>
      <c r="Q346" s="5">
        <f t="shared" si="68"/>
        <v>193659658.72220001</v>
      </c>
    </row>
    <row r="347" spans="1:17" ht="24.95" customHeight="1" x14ac:dyDescent="0.2">
      <c r="A347" s="137"/>
      <c r="B347" s="132"/>
      <c r="C347" s="1">
        <v>14</v>
      </c>
      <c r="D347" s="1" t="s">
        <v>396</v>
      </c>
      <c r="E347" s="4">
        <v>128598986.795</v>
      </c>
      <c r="F347" s="4">
        <f t="shared" si="72"/>
        <v>-6627083.4100000001</v>
      </c>
      <c r="G347" s="4">
        <v>56356603.634999998</v>
      </c>
      <c r="H347" s="5">
        <f t="shared" si="67"/>
        <v>178328507.02000001</v>
      </c>
      <c r="I347" s="10"/>
      <c r="J347" s="129"/>
      <c r="K347" s="132"/>
      <c r="L347" s="11">
        <v>19</v>
      </c>
      <c r="M347" s="1" t="s">
        <v>772</v>
      </c>
      <c r="N347" s="4">
        <v>133139533.16779999</v>
      </c>
      <c r="O347" s="4">
        <f t="shared" si="70"/>
        <v>-6627083.4100000001</v>
      </c>
      <c r="P347" s="4">
        <v>44235897.786799997</v>
      </c>
      <c r="Q347" s="5">
        <f t="shared" si="68"/>
        <v>170748347.54460001</v>
      </c>
    </row>
    <row r="348" spans="1:17" ht="24.95" customHeight="1" x14ac:dyDescent="0.2">
      <c r="A348" s="137"/>
      <c r="B348" s="132"/>
      <c r="C348" s="1">
        <v>15</v>
      </c>
      <c r="D348" s="1" t="s">
        <v>397</v>
      </c>
      <c r="E348" s="4">
        <v>144640938.37909999</v>
      </c>
      <c r="F348" s="4">
        <f t="shared" si="72"/>
        <v>-6627083.4100000001</v>
      </c>
      <c r="G348" s="4">
        <v>60754655.054899998</v>
      </c>
      <c r="H348" s="5">
        <f t="shared" si="67"/>
        <v>198768510.02399999</v>
      </c>
      <c r="I348" s="10"/>
      <c r="J348" s="129"/>
      <c r="K348" s="132"/>
      <c r="L348" s="11">
        <v>20</v>
      </c>
      <c r="M348" s="1" t="s">
        <v>773</v>
      </c>
      <c r="N348" s="4">
        <v>121158917.80679999</v>
      </c>
      <c r="O348" s="4">
        <f t="shared" si="70"/>
        <v>-6627083.4100000001</v>
      </c>
      <c r="P348" s="4">
        <v>39469036.364299998</v>
      </c>
      <c r="Q348" s="5">
        <f t="shared" si="68"/>
        <v>154000870.76109999</v>
      </c>
    </row>
    <row r="349" spans="1:17" ht="24.95" customHeight="1" x14ac:dyDescent="0.2">
      <c r="A349" s="137"/>
      <c r="B349" s="132"/>
      <c r="C349" s="1">
        <v>16</v>
      </c>
      <c r="D349" s="1" t="s">
        <v>398</v>
      </c>
      <c r="E349" s="4">
        <v>106007879.8096</v>
      </c>
      <c r="F349" s="4">
        <f t="shared" si="72"/>
        <v>-6627083.4100000001</v>
      </c>
      <c r="G349" s="4">
        <v>45756800.839400001</v>
      </c>
      <c r="H349" s="5">
        <f t="shared" si="67"/>
        <v>145137597.23899999</v>
      </c>
      <c r="I349" s="10"/>
      <c r="J349" s="129"/>
      <c r="K349" s="132"/>
      <c r="L349" s="11">
        <v>21</v>
      </c>
      <c r="M349" s="1" t="s">
        <v>774</v>
      </c>
      <c r="N349" s="4">
        <v>124896202.8265</v>
      </c>
      <c r="O349" s="4">
        <f t="shared" si="70"/>
        <v>-6627083.4100000001</v>
      </c>
      <c r="P349" s="4">
        <v>51128525.984499998</v>
      </c>
      <c r="Q349" s="5">
        <f t="shared" si="68"/>
        <v>169397645.40099999</v>
      </c>
    </row>
    <row r="350" spans="1:17" ht="24.95" customHeight="1" x14ac:dyDescent="0.2">
      <c r="A350" s="137"/>
      <c r="B350" s="132"/>
      <c r="C350" s="1">
        <v>17</v>
      </c>
      <c r="D350" s="1" t="s">
        <v>399</v>
      </c>
      <c r="E350" s="4">
        <v>112176431.823</v>
      </c>
      <c r="F350" s="4">
        <f t="shared" si="72"/>
        <v>-6627083.4100000001</v>
      </c>
      <c r="G350" s="4">
        <v>49271762.438000001</v>
      </c>
      <c r="H350" s="5">
        <f t="shared" si="67"/>
        <v>154821110.85100001</v>
      </c>
      <c r="I350" s="10"/>
      <c r="J350" s="129"/>
      <c r="K350" s="132"/>
      <c r="L350" s="11">
        <v>22</v>
      </c>
      <c r="M350" s="1" t="s">
        <v>775</v>
      </c>
      <c r="N350" s="4">
        <v>120169554.1108</v>
      </c>
      <c r="O350" s="4">
        <f t="shared" si="70"/>
        <v>-6627083.4100000001</v>
      </c>
      <c r="P350" s="4">
        <v>49314135.8838</v>
      </c>
      <c r="Q350" s="5">
        <f t="shared" si="68"/>
        <v>162856606.5846</v>
      </c>
    </row>
    <row r="351" spans="1:17" ht="24.95" customHeight="1" x14ac:dyDescent="0.2">
      <c r="A351" s="137"/>
      <c r="B351" s="132"/>
      <c r="C351" s="1">
        <v>18</v>
      </c>
      <c r="D351" s="1" t="s">
        <v>400</v>
      </c>
      <c r="E351" s="4">
        <v>116998057.35519999</v>
      </c>
      <c r="F351" s="4">
        <f t="shared" si="72"/>
        <v>-6627083.4100000001</v>
      </c>
      <c r="G351" s="4">
        <v>52418962.087399997</v>
      </c>
      <c r="H351" s="5">
        <f t="shared" si="67"/>
        <v>162789936.03259999</v>
      </c>
      <c r="I351" s="10"/>
      <c r="J351" s="130"/>
      <c r="K351" s="133"/>
      <c r="L351" s="11">
        <v>23</v>
      </c>
      <c r="M351" s="1" t="s">
        <v>776</v>
      </c>
      <c r="N351" s="4">
        <v>112658930.52850001</v>
      </c>
      <c r="O351" s="4">
        <f>-6627083.41</f>
        <v>-6627083.4100000001</v>
      </c>
      <c r="P351" s="4">
        <v>44357262.374200001</v>
      </c>
      <c r="Q351" s="5">
        <f t="shared" si="68"/>
        <v>150389109.49270001</v>
      </c>
    </row>
    <row r="352" spans="1:17" ht="24.95" customHeight="1" x14ac:dyDescent="0.2">
      <c r="A352" s="137"/>
      <c r="B352" s="132"/>
      <c r="C352" s="1">
        <v>19</v>
      </c>
      <c r="D352" s="1" t="s">
        <v>401</v>
      </c>
      <c r="E352" s="4">
        <v>120876144.15260001</v>
      </c>
      <c r="F352" s="4">
        <f t="shared" si="72"/>
        <v>-6627083.4100000001</v>
      </c>
      <c r="G352" s="4">
        <v>50468534.6514</v>
      </c>
      <c r="H352" s="5">
        <f t="shared" si="67"/>
        <v>164717595.39399999</v>
      </c>
      <c r="I352" s="10"/>
      <c r="J352" s="17"/>
      <c r="K352" s="134" t="s">
        <v>884</v>
      </c>
      <c r="L352" s="135"/>
      <c r="M352" s="136"/>
      <c r="N352" s="13">
        <f>SUM(N329:N351)</f>
        <v>2976691651.4307995</v>
      </c>
      <c r="O352" s="13">
        <f t="shared" ref="O352:P352" si="73">SUM(O329:O351)</f>
        <v>-152422918.42999995</v>
      </c>
      <c r="P352" s="13">
        <f t="shared" si="73"/>
        <v>1130445635.0436003</v>
      </c>
      <c r="Q352" s="7">
        <f t="shared" si="68"/>
        <v>3954714368.0444002</v>
      </c>
    </row>
    <row r="353" spans="1:17" ht="24.95" customHeight="1" x14ac:dyDescent="0.2">
      <c r="A353" s="137"/>
      <c r="B353" s="132"/>
      <c r="C353" s="1">
        <v>20</v>
      </c>
      <c r="D353" s="1" t="s">
        <v>402</v>
      </c>
      <c r="E353" s="4">
        <v>121921322.1347</v>
      </c>
      <c r="F353" s="4">
        <f t="shared" si="72"/>
        <v>-6627083.4100000001</v>
      </c>
      <c r="G353" s="4">
        <v>51181420.5955</v>
      </c>
      <c r="H353" s="5">
        <f t="shared" si="67"/>
        <v>166475659.3202</v>
      </c>
      <c r="I353" s="10"/>
      <c r="J353" s="128">
        <v>34</v>
      </c>
      <c r="K353" s="131" t="s">
        <v>69</v>
      </c>
      <c r="L353" s="11">
        <v>1</v>
      </c>
      <c r="M353" s="1" t="s">
        <v>777</v>
      </c>
      <c r="N353" s="4">
        <v>111822154.4209</v>
      </c>
      <c r="O353" s="4">
        <f>-6627083.41</f>
        <v>-6627083.4100000001</v>
      </c>
      <c r="P353" s="4">
        <v>41118863.872000001</v>
      </c>
      <c r="Q353" s="5">
        <f t="shared" si="68"/>
        <v>146313934.8829</v>
      </c>
    </row>
    <row r="354" spans="1:17" ht="24.95" customHeight="1" x14ac:dyDescent="0.2">
      <c r="A354" s="137"/>
      <c r="B354" s="132"/>
      <c r="C354" s="1">
        <v>21</v>
      </c>
      <c r="D354" s="1" t="s">
        <v>403</v>
      </c>
      <c r="E354" s="4">
        <v>114215832.2767</v>
      </c>
      <c r="F354" s="4">
        <f t="shared" si="72"/>
        <v>-6627083.4100000001</v>
      </c>
      <c r="G354" s="4">
        <v>49263273.205200002</v>
      </c>
      <c r="H354" s="5">
        <f t="shared" si="67"/>
        <v>156852022.07190001</v>
      </c>
      <c r="I354" s="10"/>
      <c r="J354" s="129"/>
      <c r="K354" s="132"/>
      <c r="L354" s="11">
        <v>2</v>
      </c>
      <c r="M354" s="1" t="s">
        <v>778</v>
      </c>
      <c r="N354" s="4">
        <v>191353457.57820001</v>
      </c>
      <c r="O354" s="4">
        <f t="shared" ref="O354:O368" si="74">-6627083.41</f>
        <v>-6627083.4100000001</v>
      </c>
      <c r="P354" s="4">
        <v>53906583.011200003</v>
      </c>
      <c r="Q354" s="5">
        <f t="shared" si="68"/>
        <v>238632957.17940003</v>
      </c>
    </row>
    <row r="355" spans="1:17" ht="24.95" customHeight="1" x14ac:dyDescent="0.2">
      <c r="A355" s="137"/>
      <c r="B355" s="132"/>
      <c r="C355" s="1">
        <v>22</v>
      </c>
      <c r="D355" s="1" t="s">
        <v>404</v>
      </c>
      <c r="E355" s="4">
        <v>104765513.67</v>
      </c>
      <c r="F355" s="4">
        <f t="shared" si="72"/>
        <v>-6627083.4100000001</v>
      </c>
      <c r="G355" s="4">
        <v>45805849.740000002</v>
      </c>
      <c r="H355" s="5">
        <f t="shared" si="67"/>
        <v>143944280</v>
      </c>
      <c r="I355" s="10"/>
      <c r="J355" s="129"/>
      <c r="K355" s="132"/>
      <c r="L355" s="11">
        <v>3</v>
      </c>
      <c r="M355" s="1" t="s">
        <v>779</v>
      </c>
      <c r="N355" s="4">
        <v>131424626.5819</v>
      </c>
      <c r="O355" s="4">
        <f t="shared" si="74"/>
        <v>-6627083.4100000001</v>
      </c>
      <c r="P355" s="4">
        <v>46064628.015299998</v>
      </c>
      <c r="Q355" s="5">
        <f t="shared" si="68"/>
        <v>170862171.18720001</v>
      </c>
    </row>
    <row r="356" spans="1:17" ht="24.95" customHeight="1" x14ac:dyDescent="0.2">
      <c r="A356" s="137"/>
      <c r="B356" s="132"/>
      <c r="C356" s="1">
        <v>23</v>
      </c>
      <c r="D356" s="1" t="s">
        <v>405</v>
      </c>
      <c r="E356" s="4">
        <v>128570176.3589</v>
      </c>
      <c r="F356" s="4">
        <f t="shared" si="72"/>
        <v>-6627083.4100000001</v>
      </c>
      <c r="G356" s="4">
        <v>52471469.564400002</v>
      </c>
      <c r="H356" s="5">
        <f t="shared" si="67"/>
        <v>174414562.5133</v>
      </c>
      <c r="I356" s="10"/>
      <c r="J356" s="129"/>
      <c r="K356" s="132"/>
      <c r="L356" s="11">
        <v>4</v>
      </c>
      <c r="M356" s="1" t="s">
        <v>780</v>
      </c>
      <c r="N356" s="4">
        <v>156921790.10010001</v>
      </c>
      <c r="O356" s="4">
        <f t="shared" si="74"/>
        <v>-6627083.4100000001</v>
      </c>
      <c r="P356" s="4">
        <v>41208996.467100002</v>
      </c>
      <c r="Q356" s="5">
        <f t="shared" si="68"/>
        <v>191503703.15720001</v>
      </c>
    </row>
    <row r="357" spans="1:17" ht="24.95" customHeight="1" x14ac:dyDescent="0.2">
      <c r="A357" s="137"/>
      <c r="B357" s="132"/>
      <c r="C357" s="1">
        <v>24</v>
      </c>
      <c r="D357" s="1" t="s">
        <v>406</v>
      </c>
      <c r="E357" s="4">
        <v>95078732.673899993</v>
      </c>
      <c r="F357" s="4">
        <f t="shared" si="72"/>
        <v>-6627083.4100000001</v>
      </c>
      <c r="G357" s="4">
        <v>40502175.349799998</v>
      </c>
      <c r="H357" s="5">
        <f t="shared" si="67"/>
        <v>128953824.6137</v>
      </c>
      <c r="I357" s="10"/>
      <c r="J357" s="129"/>
      <c r="K357" s="132"/>
      <c r="L357" s="11">
        <v>5</v>
      </c>
      <c r="M357" s="1" t="s">
        <v>781</v>
      </c>
      <c r="N357" s="4">
        <v>169529744.59</v>
      </c>
      <c r="O357" s="4">
        <f t="shared" si="74"/>
        <v>-6627083.4100000001</v>
      </c>
      <c r="P357" s="4">
        <v>57660081.570799999</v>
      </c>
      <c r="Q357" s="5">
        <f t="shared" si="68"/>
        <v>220562742.75080001</v>
      </c>
    </row>
    <row r="358" spans="1:17" ht="24.95" customHeight="1" x14ac:dyDescent="0.2">
      <c r="A358" s="137"/>
      <c r="B358" s="132"/>
      <c r="C358" s="1">
        <v>25</v>
      </c>
      <c r="D358" s="1" t="s">
        <v>407</v>
      </c>
      <c r="E358" s="4">
        <v>119335163.18799999</v>
      </c>
      <c r="F358" s="4">
        <f t="shared" si="72"/>
        <v>-6627083.4100000001</v>
      </c>
      <c r="G358" s="4">
        <v>46060002.697099999</v>
      </c>
      <c r="H358" s="5">
        <f t="shared" si="67"/>
        <v>158768082.47509998</v>
      </c>
      <c r="I358" s="10"/>
      <c r="J358" s="129"/>
      <c r="K358" s="132"/>
      <c r="L358" s="11">
        <v>6</v>
      </c>
      <c r="M358" s="1" t="s">
        <v>782</v>
      </c>
      <c r="N358" s="4">
        <v>117441810.43260001</v>
      </c>
      <c r="O358" s="4">
        <f t="shared" si="74"/>
        <v>-6627083.4100000001</v>
      </c>
      <c r="P358" s="4">
        <v>40818386.953199998</v>
      </c>
      <c r="Q358" s="5">
        <f t="shared" si="68"/>
        <v>151633113.97580001</v>
      </c>
    </row>
    <row r="359" spans="1:17" ht="24.95" customHeight="1" x14ac:dyDescent="0.2">
      <c r="A359" s="137"/>
      <c r="B359" s="132"/>
      <c r="C359" s="1">
        <v>26</v>
      </c>
      <c r="D359" s="1" t="s">
        <v>408</v>
      </c>
      <c r="E359" s="4">
        <v>108534726.1013</v>
      </c>
      <c r="F359" s="4">
        <f t="shared" si="72"/>
        <v>-6627083.4100000001</v>
      </c>
      <c r="G359" s="4">
        <v>46155165.948700003</v>
      </c>
      <c r="H359" s="5">
        <f t="shared" si="67"/>
        <v>148062808.64000002</v>
      </c>
      <c r="I359" s="10"/>
      <c r="J359" s="129"/>
      <c r="K359" s="132"/>
      <c r="L359" s="11">
        <v>7</v>
      </c>
      <c r="M359" s="1" t="s">
        <v>783</v>
      </c>
      <c r="N359" s="4">
        <v>112958833.976</v>
      </c>
      <c r="O359" s="4">
        <f t="shared" si="74"/>
        <v>-6627083.4100000001</v>
      </c>
      <c r="P359" s="4">
        <v>46665581.852899998</v>
      </c>
      <c r="Q359" s="5">
        <f t="shared" si="68"/>
        <v>152997332.41890001</v>
      </c>
    </row>
    <row r="360" spans="1:17" ht="24.95" customHeight="1" x14ac:dyDescent="0.2">
      <c r="A360" s="137"/>
      <c r="B360" s="133"/>
      <c r="C360" s="1">
        <v>27</v>
      </c>
      <c r="D360" s="1" t="s">
        <v>409</v>
      </c>
      <c r="E360" s="4">
        <v>100570952.3928</v>
      </c>
      <c r="F360" s="4">
        <f>-6627083.41</f>
        <v>-6627083.4100000001</v>
      </c>
      <c r="G360" s="4">
        <v>42382383.206</v>
      </c>
      <c r="H360" s="5">
        <f t="shared" si="67"/>
        <v>136326252.18880001</v>
      </c>
      <c r="I360" s="10"/>
      <c r="J360" s="129"/>
      <c r="K360" s="132"/>
      <c r="L360" s="11">
        <v>8</v>
      </c>
      <c r="M360" s="1" t="s">
        <v>784</v>
      </c>
      <c r="N360" s="4">
        <v>175327558.45640001</v>
      </c>
      <c r="O360" s="4">
        <f t="shared" si="74"/>
        <v>-6627083.4100000001</v>
      </c>
      <c r="P360" s="4">
        <v>52534576.263999999</v>
      </c>
      <c r="Q360" s="5">
        <f t="shared" si="68"/>
        <v>221235051.31040001</v>
      </c>
    </row>
    <row r="361" spans="1:17" ht="24.95" customHeight="1" x14ac:dyDescent="0.2">
      <c r="A361" s="1"/>
      <c r="B361" s="134" t="s">
        <v>868</v>
      </c>
      <c r="C361" s="135"/>
      <c r="D361" s="136"/>
      <c r="E361" s="13">
        <f>SUM(E334:E360)</f>
        <v>3144749700.4611001</v>
      </c>
      <c r="F361" s="13">
        <f t="shared" ref="F361:G361" si="75">SUM(F334:F360)</f>
        <v>-178931252.06999993</v>
      </c>
      <c r="G361" s="13">
        <f t="shared" si="75"/>
        <v>1329112516.1693001</v>
      </c>
      <c r="H361" s="7">
        <f t="shared" si="67"/>
        <v>4294930964.5604</v>
      </c>
      <c r="I361" s="10"/>
      <c r="J361" s="129"/>
      <c r="K361" s="132"/>
      <c r="L361" s="11">
        <v>9</v>
      </c>
      <c r="M361" s="1" t="s">
        <v>785</v>
      </c>
      <c r="N361" s="4">
        <v>124805042.1393</v>
      </c>
      <c r="O361" s="4">
        <f t="shared" si="74"/>
        <v>-6627083.4100000001</v>
      </c>
      <c r="P361" s="4">
        <v>41602016.503899999</v>
      </c>
      <c r="Q361" s="5">
        <f t="shared" si="68"/>
        <v>159779975.23320001</v>
      </c>
    </row>
    <row r="362" spans="1:17" ht="24.95" customHeight="1" x14ac:dyDescent="0.2">
      <c r="A362" s="137">
        <v>18</v>
      </c>
      <c r="B362" s="131" t="s">
        <v>53</v>
      </c>
      <c r="C362" s="1">
        <v>1</v>
      </c>
      <c r="D362" s="1" t="s">
        <v>410</v>
      </c>
      <c r="E362" s="4">
        <v>188297817.64309999</v>
      </c>
      <c r="F362" s="4">
        <f>-6627083.41</f>
        <v>-6627083.4100000001</v>
      </c>
      <c r="G362" s="4">
        <v>62321121.688299999</v>
      </c>
      <c r="H362" s="5">
        <f t="shared" si="67"/>
        <v>243991855.92140001</v>
      </c>
      <c r="I362" s="10"/>
      <c r="J362" s="129"/>
      <c r="K362" s="132"/>
      <c r="L362" s="11">
        <v>10</v>
      </c>
      <c r="M362" s="1" t="s">
        <v>786</v>
      </c>
      <c r="N362" s="4">
        <v>115232210.2595</v>
      </c>
      <c r="O362" s="4">
        <f t="shared" si="74"/>
        <v>-6627083.4100000001</v>
      </c>
      <c r="P362" s="4">
        <v>42132226.734899998</v>
      </c>
      <c r="Q362" s="5">
        <f t="shared" si="68"/>
        <v>150737353.5844</v>
      </c>
    </row>
    <row r="363" spans="1:17" ht="24.95" customHeight="1" x14ac:dyDescent="0.2">
      <c r="A363" s="137"/>
      <c r="B363" s="132"/>
      <c r="C363" s="1">
        <v>2</v>
      </c>
      <c r="D363" s="1" t="s">
        <v>411</v>
      </c>
      <c r="E363" s="4">
        <v>191466180.64750001</v>
      </c>
      <c r="F363" s="4">
        <f t="shared" ref="F363:F384" si="76">-6627083.41</f>
        <v>-6627083.4100000001</v>
      </c>
      <c r="G363" s="4">
        <v>74466698.489999995</v>
      </c>
      <c r="H363" s="5">
        <f t="shared" si="67"/>
        <v>259305795.72750002</v>
      </c>
      <c r="I363" s="10"/>
      <c r="J363" s="129"/>
      <c r="K363" s="132"/>
      <c r="L363" s="11">
        <v>11</v>
      </c>
      <c r="M363" s="1" t="s">
        <v>787</v>
      </c>
      <c r="N363" s="4">
        <v>171963104.31349999</v>
      </c>
      <c r="O363" s="4">
        <f t="shared" si="74"/>
        <v>-6627083.4100000001</v>
      </c>
      <c r="P363" s="4">
        <v>55531275.440700002</v>
      </c>
      <c r="Q363" s="5">
        <f t="shared" si="68"/>
        <v>220867296.34419999</v>
      </c>
    </row>
    <row r="364" spans="1:17" ht="24.95" customHeight="1" x14ac:dyDescent="0.2">
      <c r="A364" s="137"/>
      <c r="B364" s="132"/>
      <c r="C364" s="1">
        <v>3</v>
      </c>
      <c r="D364" s="1" t="s">
        <v>412</v>
      </c>
      <c r="E364" s="4">
        <v>158453554.57960001</v>
      </c>
      <c r="F364" s="4">
        <f t="shared" si="76"/>
        <v>-6627083.4100000001</v>
      </c>
      <c r="G364" s="4">
        <v>65891210.897399999</v>
      </c>
      <c r="H364" s="5">
        <f t="shared" si="67"/>
        <v>217717682.067</v>
      </c>
      <c r="I364" s="10"/>
      <c r="J364" s="129"/>
      <c r="K364" s="132"/>
      <c r="L364" s="11">
        <v>12</v>
      </c>
      <c r="M364" s="1" t="s">
        <v>788</v>
      </c>
      <c r="N364" s="4">
        <v>136114356.58680001</v>
      </c>
      <c r="O364" s="4">
        <f t="shared" si="74"/>
        <v>-6627083.4100000001</v>
      </c>
      <c r="P364" s="4">
        <v>46194377.030100003</v>
      </c>
      <c r="Q364" s="5">
        <f t="shared" si="68"/>
        <v>175681650.2069</v>
      </c>
    </row>
    <row r="365" spans="1:17" ht="24.95" customHeight="1" x14ac:dyDescent="0.2">
      <c r="A365" s="137"/>
      <c r="B365" s="132"/>
      <c r="C365" s="1">
        <v>4</v>
      </c>
      <c r="D365" s="1" t="s">
        <v>413</v>
      </c>
      <c r="E365" s="4">
        <v>122006970.1789</v>
      </c>
      <c r="F365" s="4">
        <f t="shared" si="76"/>
        <v>-6627083.4100000001</v>
      </c>
      <c r="G365" s="4">
        <v>47491689.659199998</v>
      </c>
      <c r="H365" s="5">
        <f t="shared" si="67"/>
        <v>162871576.42809999</v>
      </c>
      <c r="I365" s="10"/>
      <c r="J365" s="129"/>
      <c r="K365" s="132"/>
      <c r="L365" s="11">
        <v>13</v>
      </c>
      <c r="M365" s="1" t="s">
        <v>789</v>
      </c>
      <c r="N365" s="4">
        <v>116988473.5098</v>
      </c>
      <c r="O365" s="4">
        <f t="shared" si="74"/>
        <v>-6627083.4100000001</v>
      </c>
      <c r="P365" s="4">
        <v>43775574.515500002</v>
      </c>
      <c r="Q365" s="5">
        <f t="shared" si="68"/>
        <v>154136964.6153</v>
      </c>
    </row>
    <row r="366" spans="1:17" ht="24.95" customHeight="1" x14ac:dyDescent="0.2">
      <c r="A366" s="137"/>
      <c r="B366" s="132"/>
      <c r="C366" s="1">
        <v>5</v>
      </c>
      <c r="D366" s="1" t="s">
        <v>414</v>
      </c>
      <c r="E366" s="4">
        <v>200573951.14449999</v>
      </c>
      <c r="F366" s="4">
        <f t="shared" si="76"/>
        <v>-6627083.4100000001</v>
      </c>
      <c r="G366" s="4">
        <v>80962428.853100002</v>
      </c>
      <c r="H366" s="5">
        <f t="shared" si="67"/>
        <v>274909296.58759999</v>
      </c>
      <c r="I366" s="10"/>
      <c r="J366" s="129"/>
      <c r="K366" s="132"/>
      <c r="L366" s="11">
        <v>14</v>
      </c>
      <c r="M366" s="1" t="s">
        <v>790</v>
      </c>
      <c r="N366" s="4">
        <v>167569373.28889999</v>
      </c>
      <c r="O366" s="4">
        <f t="shared" si="74"/>
        <v>-6627083.4100000001</v>
      </c>
      <c r="P366" s="4">
        <v>57324390.056699999</v>
      </c>
      <c r="Q366" s="5">
        <f t="shared" si="68"/>
        <v>218266679.93559998</v>
      </c>
    </row>
    <row r="367" spans="1:17" ht="24.95" customHeight="1" x14ac:dyDescent="0.2">
      <c r="A367" s="137"/>
      <c r="B367" s="132"/>
      <c r="C367" s="1">
        <v>6</v>
      </c>
      <c r="D367" s="1" t="s">
        <v>415</v>
      </c>
      <c r="E367" s="4">
        <v>134366454.49529999</v>
      </c>
      <c r="F367" s="4">
        <f t="shared" si="76"/>
        <v>-6627083.4100000001</v>
      </c>
      <c r="G367" s="4">
        <v>56196611.850599997</v>
      </c>
      <c r="H367" s="5">
        <f t="shared" si="67"/>
        <v>183935982.9359</v>
      </c>
      <c r="I367" s="10"/>
      <c r="J367" s="129"/>
      <c r="K367" s="132"/>
      <c r="L367" s="11">
        <v>15</v>
      </c>
      <c r="M367" s="1" t="s">
        <v>791</v>
      </c>
      <c r="N367" s="4">
        <v>111083965.354</v>
      </c>
      <c r="O367" s="4">
        <f t="shared" si="74"/>
        <v>-6627083.4100000001</v>
      </c>
      <c r="P367" s="4">
        <v>41379724.371100001</v>
      </c>
      <c r="Q367" s="5">
        <f t="shared" si="68"/>
        <v>145836606.31510001</v>
      </c>
    </row>
    <row r="368" spans="1:17" ht="24.95" customHeight="1" x14ac:dyDescent="0.2">
      <c r="A368" s="137"/>
      <c r="B368" s="132"/>
      <c r="C368" s="1">
        <v>7</v>
      </c>
      <c r="D368" s="1" t="s">
        <v>416</v>
      </c>
      <c r="E368" s="4">
        <v>117167284.0379</v>
      </c>
      <c r="F368" s="4">
        <f t="shared" si="76"/>
        <v>-6627083.4100000001</v>
      </c>
      <c r="G368" s="4">
        <v>52156470.677500002</v>
      </c>
      <c r="H368" s="5">
        <f t="shared" si="67"/>
        <v>162696671.30540001</v>
      </c>
      <c r="I368" s="10"/>
      <c r="J368" s="130"/>
      <c r="K368" s="133"/>
      <c r="L368" s="11">
        <v>16</v>
      </c>
      <c r="M368" s="1" t="s">
        <v>792</v>
      </c>
      <c r="N368" s="4">
        <v>120503849.86390001</v>
      </c>
      <c r="O368" s="4">
        <f t="shared" si="74"/>
        <v>-6627083.4100000001</v>
      </c>
      <c r="P368" s="4">
        <v>45357401.559699997</v>
      </c>
      <c r="Q368" s="5">
        <f t="shared" si="68"/>
        <v>159234168.01359999</v>
      </c>
    </row>
    <row r="369" spans="1:17" ht="24.95" customHeight="1" x14ac:dyDescent="0.2">
      <c r="A369" s="137"/>
      <c r="B369" s="132"/>
      <c r="C369" s="1">
        <v>8</v>
      </c>
      <c r="D369" s="1" t="s">
        <v>417</v>
      </c>
      <c r="E369" s="4">
        <v>156117723.7683</v>
      </c>
      <c r="F369" s="4">
        <f t="shared" si="76"/>
        <v>-6627083.4100000001</v>
      </c>
      <c r="G369" s="4">
        <v>65085048.197899997</v>
      </c>
      <c r="H369" s="5">
        <f t="shared" si="67"/>
        <v>214575688.5562</v>
      </c>
      <c r="I369" s="10"/>
      <c r="J369" s="17"/>
      <c r="K369" s="134" t="s">
        <v>885</v>
      </c>
      <c r="L369" s="135"/>
      <c r="M369" s="136"/>
      <c r="N369" s="13">
        <f>SUM(N353:N368)</f>
        <v>2231040351.4518003</v>
      </c>
      <c r="O369" s="13">
        <f t="shared" ref="O369:P369" si="77">SUM(O353:O368)</f>
        <v>-106033334.55999997</v>
      </c>
      <c r="P369" s="13">
        <f t="shared" si="77"/>
        <v>753274684.21909988</v>
      </c>
      <c r="Q369" s="7">
        <f t="shared" si="68"/>
        <v>2878281701.1109004</v>
      </c>
    </row>
    <row r="370" spans="1:17" ht="24.95" customHeight="1" x14ac:dyDescent="0.2">
      <c r="A370" s="137"/>
      <c r="B370" s="132"/>
      <c r="C370" s="1">
        <v>9</v>
      </c>
      <c r="D370" s="1" t="s">
        <v>418</v>
      </c>
      <c r="E370" s="4">
        <v>172214089.03760001</v>
      </c>
      <c r="F370" s="4">
        <f t="shared" si="76"/>
        <v>-6627083.4100000001</v>
      </c>
      <c r="G370" s="4">
        <v>61473351.2676</v>
      </c>
      <c r="H370" s="5">
        <f t="shared" si="67"/>
        <v>227060356.89520001</v>
      </c>
      <c r="I370" s="10"/>
      <c r="J370" s="128">
        <v>35</v>
      </c>
      <c r="K370" s="131" t="s">
        <v>70</v>
      </c>
      <c r="L370" s="11">
        <v>1</v>
      </c>
      <c r="M370" s="1" t="s">
        <v>793</v>
      </c>
      <c r="N370" s="4">
        <v>124533562.95469999</v>
      </c>
      <c r="O370" s="4">
        <f t="shared" ref="O370:O385" si="78">-6627083.41</f>
        <v>-6627083.4100000001</v>
      </c>
      <c r="P370" s="4">
        <v>48420113.1272</v>
      </c>
      <c r="Q370" s="5">
        <f t="shared" si="68"/>
        <v>166326592.6719</v>
      </c>
    </row>
    <row r="371" spans="1:17" ht="24.95" customHeight="1" x14ac:dyDescent="0.2">
      <c r="A371" s="137"/>
      <c r="B371" s="132"/>
      <c r="C371" s="1">
        <v>10</v>
      </c>
      <c r="D371" s="1" t="s">
        <v>419</v>
      </c>
      <c r="E371" s="4">
        <v>162690803.66780001</v>
      </c>
      <c r="F371" s="4">
        <f t="shared" si="76"/>
        <v>-6627083.4100000001</v>
      </c>
      <c r="G371" s="4">
        <v>73360373.287699997</v>
      </c>
      <c r="H371" s="5">
        <f t="shared" si="67"/>
        <v>229424093.54550001</v>
      </c>
      <c r="I371" s="10"/>
      <c r="J371" s="129"/>
      <c r="K371" s="132"/>
      <c r="L371" s="11">
        <v>2</v>
      </c>
      <c r="M371" s="1" t="s">
        <v>794</v>
      </c>
      <c r="N371" s="4">
        <v>137808716.64570001</v>
      </c>
      <c r="O371" s="4">
        <f t="shared" si="78"/>
        <v>-6627083.4100000001</v>
      </c>
      <c r="P371" s="4">
        <v>45206990.916900001</v>
      </c>
      <c r="Q371" s="5">
        <f t="shared" si="68"/>
        <v>176388624.15260002</v>
      </c>
    </row>
    <row r="372" spans="1:17" ht="24.95" customHeight="1" x14ac:dyDescent="0.2">
      <c r="A372" s="137"/>
      <c r="B372" s="132"/>
      <c r="C372" s="1">
        <v>11</v>
      </c>
      <c r="D372" s="1" t="s">
        <v>420</v>
      </c>
      <c r="E372" s="4">
        <v>173697882.30050001</v>
      </c>
      <c r="F372" s="4">
        <f t="shared" si="76"/>
        <v>-6627083.4100000001</v>
      </c>
      <c r="G372" s="4">
        <v>78044752.905200005</v>
      </c>
      <c r="H372" s="5">
        <f t="shared" si="67"/>
        <v>245115551.79570001</v>
      </c>
      <c r="I372" s="10"/>
      <c r="J372" s="129"/>
      <c r="K372" s="132"/>
      <c r="L372" s="11">
        <v>3</v>
      </c>
      <c r="M372" s="1" t="s">
        <v>795</v>
      </c>
      <c r="N372" s="4">
        <v>115385847.0223</v>
      </c>
      <c r="O372" s="4">
        <f t="shared" si="78"/>
        <v>-6627083.4100000001</v>
      </c>
      <c r="P372" s="4">
        <v>42994550.123000003</v>
      </c>
      <c r="Q372" s="5">
        <f t="shared" si="68"/>
        <v>151753313.7353</v>
      </c>
    </row>
    <row r="373" spans="1:17" ht="24.95" customHeight="1" x14ac:dyDescent="0.2">
      <c r="A373" s="137"/>
      <c r="B373" s="132"/>
      <c r="C373" s="1">
        <v>12</v>
      </c>
      <c r="D373" s="1" t="s">
        <v>421</v>
      </c>
      <c r="E373" s="4">
        <v>150105204.99900001</v>
      </c>
      <c r="F373" s="4">
        <f t="shared" si="76"/>
        <v>-6627083.4100000001</v>
      </c>
      <c r="G373" s="4">
        <v>61124244.669500001</v>
      </c>
      <c r="H373" s="5">
        <f t="shared" si="67"/>
        <v>204602366.25850001</v>
      </c>
      <c r="I373" s="10"/>
      <c r="J373" s="129"/>
      <c r="K373" s="132"/>
      <c r="L373" s="11">
        <v>4</v>
      </c>
      <c r="M373" s="1" t="s">
        <v>796</v>
      </c>
      <c r="N373" s="4">
        <v>129190081.1178</v>
      </c>
      <c r="O373" s="4">
        <f t="shared" si="78"/>
        <v>-6627083.4100000001</v>
      </c>
      <c r="P373" s="4">
        <v>48117540.101499997</v>
      </c>
      <c r="Q373" s="5">
        <f t="shared" si="68"/>
        <v>170680537.80930001</v>
      </c>
    </row>
    <row r="374" spans="1:17" ht="24.95" customHeight="1" x14ac:dyDescent="0.2">
      <c r="A374" s="137"/>
      <c r="B374" s="132"/>
      <c r="C374" s="1">
        <v>13</v>
      </c>
      <c r="D374" s="1" t="s">
        <v>422</v>
      </c>
      <c r="E374" s="4">
        <v>130046300.9022</v>
      </c>
      <c r="F374" s="4">
        <f t="shared" si="76"/>
        <v>-6627083.4100000001</v>
      </c>
      <c r="G374" s="4">
        <v>59199599.347900003</v>
      </c>
      <c r="H374" s="5">
        <f t="shared" si="67"/>
        <v>182618816.84009999</v>
      </c>
      <c r="I374" s="10"/>
      <c r="J374" s="129"/>
      <c r="K374" s="132"/>
      <c r="L374" s="11">
        <v>5</v>
      </c>
      <c r="M374" s="1" t="s">
        <v>797</v>
      </c>
      <c r="N374" s="4">
        <v>181198971.86449999</v>
      </c>
      <c r="O374" s="4">
        <f t="shared" si="78"/>
        <v>-6627083.4100000001</v>
      </c>
      <c r="P374" s="4">
        <v>65291467.656900004</v>
      </c>
      <c r="Q374" s="5">
        <f t="shared" si="68"/>
        <v>239863356.11140001</v>
      </c>
    </row>
    <row r="375" spans="1:17" ht="24.95" customHeight="1" x14ac:dyDescent="0.2">
      <c r="A375" s="137"/>
      <c r="B375" s="132"/>
      <c r="C375" s="1">
        <v>14</v>
      </c>
      <c r="D375" s="1" t="s">
        <v>423</v>
      </c>
      <c r="E375" s="4">
        <v>133905004.7306</v>
      </c>
      <c r="F375" s="4">
        <f t="shared" si="76"/>
        <v>-6627083.4100000001</v>
      </c>
      <c r="G375" s="4">
        <v>53689877.653099999</v>
      </c>
      <c r="H375" s="5">
        <f t="shared" si="67"/>
        <v>180967798.97369999</v>
      </c>
      <c r="I375" s="10"/>
      <c r="J375" s="129"/>
      <c r="K375" s="132"/>
      <c r="L375" s="11">
        <v>6</v>
      </c>
      <c r="M375" s="1" t="s">
        <v>798</v>
      </c>
      <c r="N375" s="4">
        <v>150167148.0341</v>
      </c>
      <c r="O375" s="4">
        <f t="shared" si="78"/>
        <v>-6627083.4100000001</v>
      </c>
      <c r="P375" s="4">
        <v>50255569.101800002</v>
      </c>
      <c r="Q375" s="5">
        <f t="shared" si="68"/>
        <v>193795633.72589999</v>
      </c>
    </row>
    <row r="376" spans="1:17" ht="24.95" customHeight="1" x14ac:dyDescent="0.2">
      <c r="A376" s="137"/>
      <c r="B376" s="132"/>
      <c r="C376" s="1">
        <v>15</v>
      </c>
      <c r="D376" s="1" t="s">
        <v>424</v>
      </c>
      <c r="E376" s="4">
        <v>155008151.46000001</v>
      </c>
      <c r="F376" s="4">
        <f t="shared" si="76"/>
        <v>-6627083.4100000001</v>
      </c>
      <c r="G376" s="4">
        <v>65431953.883699998</v>
      </c>
      <c r="H376" s="5">
        <f t="shared" si="67"/>
        <v>213813021.93370003</v>
      </c>
      <c r="I376" s="10"/>
      <c r="J376" s="129"/>
      <c r="K376" s="132"/>
      <c r="L376" s="11">
        <v>7</v>
      </c>
      <c r="M376" s="1" t="s">
        <v>799</v>
      </c>
      <c r="N376" s="4">
        <v>138254414.81310001</v>
      </c>
      <c r="O376" s="4">
        <f t="shared" si="78"/>
        <v>-6627083.4100000001</v>
      </c>
      <c r="P376" s="4">
        <v>47404130.1307</v>
      </c>
      <c r="Q376" s="5">
        <f t="shared" si="68"/>
        <v>179031461.53380001</v>
      </c>
    </row>
    <row r="377" spans="1:17" ht="24.95" customHeight="1" x14ac:dyDescent="0.2">
      <c r="A377" s="137"/>
      <c r="B377" s="132"/>
      <c r="C377" s="1">
        <v>16</v>
      </c>
      <c r="D377" s="1" t="s">
        <v>425</v>
      </c>
      <c r="E377" s="4">
        <v>120229523.37019999</v>
      </c>
      <c r="F377" s="4">
        <f t="shared" si="76"/>
        <v>-6627083.4100000001</v>
      </c>
      <c r="G377" s="4">
        <v>50439235.130000003</v>
      </c>
      <c r="H377" s="5">
        <f t="shared" si="67"/>
        <v>164041675.09020001</v>
      </c>
      <c r="I377" s="10"/>
      <c r="J377" s="129"/>
      <c r="K377" s="132"/>
      <c r="L377" s="11">
        <v>8</v>
      </c>
      <c r="M377" s="1" t="s">
        <v>800</v>
      </c>
      <c r="N377" s="4">
        <v>120114728.63609999</v>
      </c>
      <c r="O377" s="4">
        <f t="shared" si="78"/>
        <v>-6627083.4100000001</v>
      </c>
      <c r="P377" s="4">
        <v>44618613.720399998</v>
      </c>
      <c r="Q377" s="5">
        <f t="shared" si="68"/>
        <v>158106258.9465</v>
      </c>
    </row>
    <row r="378" spans="1:17" ht="24.95" customHeight="1" x14ac:dyDescent="0.2">
      <c r="A378" s="137"/>
      <c r="B378" s="132"/>
      <c r="C378" s="1">
        <v>17</v>
      </c>
      <c r="D378" s="1" t="s">
        <v>426</v>
      </c>
      <c r="E378" s="4">
        <v>167290128.92199999</v>
      </c>
      <c r="F378" s="4">
        <f t="shared" si="76"/>
        <v>-6627083.4100000001</v>
      </c>
      <c r="G378" s="4">
        <v>70579573.117899999</v>
      </c>
      <c r="H378" s="5">
        <f t="shared" si="67"/>
        <v>231242618.62989998</v>
      </c>
      <c r="I378" s="10"/>
      <c r="J378" s="129"/>
      <c r="K378" s="132"/>
      <c r="L378" s="11">
        <v>9</v>
      </c>
      <c r="M378" s="1" t="s">
        <v>801</v>
      </c>
      <c r="N378" s="4">
        <v>158412107.67219999</v>
      </c>
      <c r="O378" s="4">
        <f t="shared" si="78"/>
        <v>-6627083.4100000001</v>
      </c>
      <c r="P378" s="4">
        <v>57779335.075900003</v>
      </c>
      <c r="Q378" s="5">
        <f t="shared" si="68"/>
        <v>209564359.33810002</v>
      </c>
    </row>
    <row r="379" spans="1:17" ht="24.95" customHeight="1" x14ac:dyDescent="0.2">
      <c r="A379" s="137"/>
      <c r="B379" s="132"/>
      <c r="C379" s="1">
        <v>18</v>
      </c>
      <c r="D379" s="1" t="s">
        <v>427</v>
      </c>
      <c r="E379" s="4">
        <v>112521702.6376</v>
      </c>
      <c r="F379" s="4">
        <f t="shared" si="76"/>
        <v>-6627083.4100000001</v>
      </c>
      <c r="G379" s="4">
        <v>51200855.558600001</v>
      </c>
      <c r="H379" s="5">
        <f t="shared" si="67"/>
        <v>157095474.78620002</v>
      </c>
      <c r="I379" s="10"/>
      <c r="J379" s="129"/>
      <c r="K379" s="132"/>
      <c r="L379" s="11">
        <v>10</v>
      </c>
      <c r="M379" s="1" t="s">
        <v>802</v>
      </c>
      <c r="N379" s="4">
        <v>111720866.25740001</v>
      </c>
      <c r="O379" s="4">
        <f t="shared" si="78"/>
        <v>-6627083.4100000001</v>
      </c>
      <c r="P379" s="4">
        <v>44983545.925300002</v>
      </c>
      <c r="Q379" s="5">
        <f t="shared" si="68"/>
        <v>150077328.77270001</v>
      </c>
    </row>
    <row r="380" spans="1:17" ht="24.95" customHeight="1" x14ac:dyDescent="0.2">
      <c r="A380" s="137"/>
      <c r="B380" s="132"/>
      <c r="C380" s="1">
        <v>19</v>
      </c>
      <c r="D380" s="1" t="s">
        <v>428</v>
      </c>
      <c r="E380" s="4">
        <v>148472243.11210001</v>
      </c>
      <c r="F380" s="4">
        <f t="shared" si="76"/>
        <v>-6627083.4100000001</v>
      </c>
      <c r="G380" s="4">
        <v>65937744.469700001</v>
      </c>
      <c r="H380" s="5">
        <f t="shared" si="67"/>
        <v>207782904.17180002</v>
      </c>
      <c r="I380" s="10"/>
      <c r="J380" s="129"/>
      <c r="K380" s="132"/>
      <c r="L380" s="11">
        <v>11</v>
      </c>
      <c r="M380" s="1" t="s">
        <v>803</v>
      </c>
      <c r="N380" s="4">
        <v>107010827.023</v>
      </c>
      <c r="O380" s="4">
        <f t="shared" si="78"/>
        <v>-6627083.4100000001</v>
      </c>
      <c r="P380" s="4">
        <v>40226850.620999999</v>
      </c>
      <c r="Q380" s="5">
        <f t="shared" si="68"/>
        <v>140610594.234</v>
      </c>
    </row>
    <row r="381" spans="1:17" ht="24.95" customHeight="1" x14ac:dyDescent="0.2">
      <c r="A381" s="137"/>
      <c r="B381" s="132"/>
      <c r="C381" s="1">
        <v>20</v>
      </c>
      <c r="D381" s="1" t="s">
        <v>429</v>
      </c>
      <c r="E381" s="4">
        <v>124483147.1242</v>
      </c>
      <c r="F381" s="4">
        <f t="shared" si="76"/>
        <v>-6627083.4100000001</v>
      </c>
      <c r="G381" s="4">
        <v>51523027.183499999</v>
      </c>
      <c r="H381" s="5">
        <f t="shared" si="67"/>
        <v>169379090.89770001</v>
      </c>
      <c r="I381" s="10"/>
      <c r="J381" s="129"/>
      <c r="K381" s="132"/>
      <c r="L381" s="11">
        <v>12</v>
      </c>
      <c r="M381" s="1" t="s">
        <v>804</v>
      </c>
      <c r="N381" s="4">
        <v>114731971.3732</v>
      </c>
      <c r="O381" s="4">
        <f t="shared" si="78"/>
        <v>-6627083.4100000001</v>
      </c>
      <c r="P381" s="4">
        <v>42974532.3024</v>
      </c>
      <c r="Q381" s="5">
        <f t="shared" si="68"/>
        <v>151079420.2656</v>
      </c>
    </row>
    <row r="382" spans="1:17" ht="24.95" customHeight="1" x14ac:dyDescent="0.2">
      <c r="A382" s="137"/>
      <c r="B382" s="132"/>
      <c r="C382" s="1">
        <v>21</v>
      </c>
      <c r="D382" s="1" t="s">
        <v>430</v>
      </c>
      <c r="E382" s="4">
        <v>158670601.49329999</v>
      </c>
      <c r="F382" s="4">
        <f t="shared" si="76"/>
        <v>-6627083.4100000001</v>
      </c>
      <c r="G382" s="4">
        <v>66608393.860600002</v>
      </c>
      <c r="H382" s="5">
        <f t="shared" si="67"/>
        <v>218651911.94389999</v>
      </c>
      <c r="I382" s="10"/>
      <c r="J382" s="129"/>
      <c r="K382" s="132"/>
      <c r="L382" s="11">
        <v>13</v>
      </c>
      <c r="M382" s="1" t="s">
        <v>805</v>
      </c>
      <c r="N382" s="4">
        <v>124784588.5799</v>
      </c>
      <c r="O382" s="4">
        <f t="shared" si="78"/>
        <v>-6627083.4100000001</v>
      </c>
      <c r="P382" s="4">
        <v>49557251.100400001</v>
      </c>
      <c r="Q382" s="5">
        <f t="shared" si="68"/>
        <v>167714756.2703</v>
      </c>
    </row>
    <row r="383" spans="1:17" ht="24.95" customHeight="1" x14ac:dyDescent="0.2">
      <c r="A383" s="137"/>
      <c r="B383" s="132"/>
      <c r="C383" s="1">
        <v>22</v>
      </c>
      <c r="D383" s="1" t="s">
        <v>431</v>
      </c>
      <c r="E383" s="4">
        <v>177520414.18079999</v>
      </c>
      <c r="F383" s="4">
        <f t="shared" si="76"/>
        <v>-6627083.4100000001</v>
      </c>
      <c r="G383" s="4">
        <v>69029397.287300006</v>
      </c>
      <c r="H383" s="5">
        <f t="shared" si="67"/>
        <v>239922728.05809999</v>
      </c>
      <c r="I383" s="10"/>
      <c r="J383" s="129"/>
      <c r="K383" s="132"/>
      <c r="L383" s="11">
        <v>14</v>
      </c>
      <c r="M383" s="1" t="s">
        <v>806</v>
      </c>
      <c r="N383" s="4">
        <v>137311244.4066</v>
      </c>
      <c r="O383" s="4">
        <f t="shared" si="78"/>
        <v>-6627083.4100000001</v>
      </c>
      <c r="P383" s="4">
        <v>55347117.477399997</v>
      </c>
      <c r="Q383" s="5">
        <f t="shared" si="68"/>
        <v>186031278.47400001</v>
      </c>
    </row>
    <row r="384" spans="1:17" ht="24.95" customHeight="1" x14ac:dyDescent="0.2">
      <c r="A384" s="137"/>
      <c r="B384" s="133"/>
      <c r="C384" s="1">
        <v>23</v>
      </c>
      <c r="D384" s="1" t="s">
        <v>432</v>
      </c>
      <c r="E384" s="4">
        <v>181263680.2008</v>
      </c>
      <c r="F384" s="4">
        <f t="shared" si="76"/>
        <v>-6627083.4100000001</v>
      </c>
      <c r="G384" s="4">
        <v>78653462.338200003</v>
      </c>
      <c r="H384" s="5">
        <f t="shared" si="67"/>
        <v>253290059.12900001</v>
      </c>
      <c r="I384" s="10"/>
      <c r="J384" s="129"/>
      <c r="K384" s="132"/>
      <c r="L384" s="11">
        <v>15</v>
      </c>
      <c r="M384" s="1" t="s">
        <v>807</v>
      </c>
      <c r="N384" s="4">
        <v>127354805.8558</v>
      </c>
      <c r="O384" s="4">
        <f t="shared" si="78"/>
        <v>-6627083.4100000001</v>
      </c>
      <c r="P384" s="4">
        <v>41861604.363499999</v>
      </c>
      <c r="Q384" s="5">
        <f t="shared" si="68"/>
        <v>162589326.80930001</v>
      </c>
    </row>
    <row r="385" spans="1:17" ht="24.95" customHeight="1" x14ac:dyDescent="0.2">
      <c r="A385" s="1"/>
      <c r="B385" s="134" t="s">
        <v>869</v>
      </c>
      <c r="C385" s="135"/>
      <c r="D385" s="136"/>
      <c r="E385" s="13">
        <f>SUM(E362:E384)</f>
        <v>3536568814.6338</v>
      </c>
      <c r="F385" s="13">
        <f t="shared" ref="F385:H385" si="79">SUM(F362:F384)</f>
        <v>-152422918.42999995</v>
      </c>
      <c r="G385" s="13">
        <f t="shared" si="79"/>
        <v>1460867122.2745001</v>
      </c>
      <c r="H385" s="13">
        <f t="shared" si="79"/>
        <v>4845013018.4782991</v>
      </c>
      <c r="I385" s="31"/>
      <c r="J385" s="129"/>
      <c r="K385" s="132"/>
      <c r="L385" s="11">
        <v>16</v>
      </c>
      <c r="M385" s="1" t="s">
        <v>808</v>
      </c>
      <c r="N385" s="4">
        <v>132725535.4469</v>
      </c>
      <c r="O385" s="4">
        <f t="shared" si="78"/>
        <v>-6627083.4100000001</v>
      </c>
      <c r="P385" s="4">
        <v>46956925.7315</v>
      </c>
      <c r="Q385" s="5">
        <f t="shared" si="68"/>
        <v>173055377.76840001</v>
      </c>
    </row>
    <row r="386" spans="1:17" ht="24.95" customHeight="1" x14ac:dyDescent="0.2">
      <c r="A386" s="137">
        <v>19</v>
      </c>
      <c r="B386" s="137" t="s">
        <v>54</v>
      </c>
      <c r="C386" s="1">
        <v>1</v>
      </c>
      <c r="D386" s="1" t="s">
        <v>433</v>
      </c>
      <c r="E386" s="4">
        <v>116320550.7251</v>
      </c>
      <c r="F386" s="4">
        <f t="shared" ref="F386:F409" si="80">-6627083.41</f>
        <v>-6627083.4100000001</v>
      </c>
      <c r="G386" s="4">
        <v>53633716.549199998</v>
      </c>
      <c r="H386" s="5">
        <f t="shared" si="67"/>
        <v>163327183.86430001</v>
      </c>
      <c r="I386" s="10"/>
      <c r="J386" s="130"/>
      <c r="K386" s="133"/>
      <c r="L386" s="11">
        <v>17</v>
      </c>
      <c r="M386" s="1" t="s">
        <v>809</v>
      </c>
      <c r="N386" s="4">
        <v>132410133.14229999</v>
      </c>
      <c r="O386" s="4">
        <f>-6627083.41</f>
        <v>-6627083.4100000001</v>
      </c>
      <c r="P386" s="4">
        <v>45412619.000100002</v>
      </c>
      <c r="Q386" s="5">
        <f t="shared" si="68"/>
        <v>171195668.7324</v>
      </c>
    </row>
    <row r="387" spans="1:17" ht="24.95" customHeight="1" x14ac:dyDescent="0.2">
      <c r="A387" s="137"/>
      <c r="B387" s="137"/>
      <c r="C387" s="1">
        <v>2</v>
      </c>
      <c r="D387" s="1" t="s">
        <v>434</v>
      </c>
      <c r="E387" s="4">
        <v>119142813.5508</v>
      </c>
      <c r="F387" s="4">
        <f t="shared" si="80"/>
        <v>-6627083.4100000001</v>
      </c>
      <c r="G387" s="4">
        <v>55312278.925099999</v>
      </c>
      <c r="H387" s="5">
        <f t="shared" si="67"/>
        <v>167828009.0659</v>
      </c>
      <c r="I387" s="10"/>
      <c r="J387" s="17"/>
      <c r="K387" s="134" t="s">
        <v>886</v>
      </c>
      <c r="L387" s="135"/>
      <c r="M387" s="136"/>
      <c r="N387" s="13">
        <f>SUM(N370:N386)</f>
        <v>2243115550.8455997</v>
      </c>
      <c r="O387" s="13">
        <f t="shared" ref="O387:P387" si="81">SUM(O370:O386)</f>
        <v>-112660417.96999997</v>
      </c>
      <c r="P387" s="13">
        <f t="shared" si="81"/>
        <v>817408756.47590005</v>
      </c>
      <c r="Q387" s="7">
        <f t="shared" si="68"/>
        <v>2947863889.3514996</v>
      </c>
    </row>
    <row r="388" spans="1:17" ht="24.95" customHeight="1" x14ac:dyDescent="0.2">
      <c r="A388" s="137"/>
      <c r="B388" s="137"/>
      <c r="C388" s="1">
        <v>3</v>
      </c>
      <c r="D388" s="1" t="s">
        <v>435</v>
      </c>
      <c r="E388" s="4">
        <v>108634772.97579999</v>
      </c>
      <c r="F388" s="4">
        <f t="shared" si="80"/>
        <v>-6627083.4100000001</v>
      </c>
      <c r="G388" s="4">
        <v>52450464.225000001</v>
      </c>
      <c r="H388" s="5">
        <f t="shared" si="67"/>
        <v>154458153.79080001</v>
      </c>
      <c r="I388" s="10"/>
      <c r="J388" s="128">
        <v>36</v>
      </c>
      <c r="K388" s="131" t="s">
        <v>71</v>
      </c>
      <c r="L388" s="11">
        <v>1</v>
      </c>
      <c r="M388" s="1" t="s">
        <v>810</v>
      </c>
      <c r="N388" s="4">
        <v>124633741.9175</v>
      </c>
      <c r="O388" s="4">
        <f t="shared" ref="O388:O400" si="82">-6627083.41</f>
        <v>-6627083.4100000001</v>
      </c>
      <c r="P388" s="4">
        <v>47203508.376500003</v>
      </c>
      <c r="Q388" s="5">
        <f t="shared" si="68"/>
        <v>165210166.884</v>
      </c>
    </row>
    <row r="389" spans="1:17" ht="24.95" customHeight="1" x14ac:dyDescent="0.2">
      <c r="A389" s="137"/>
      <c r="B389" s="137"/>
      <c r="C389" s="1">
        <v>4</v>
      </c>
      <c r="D389" s="1" t="s">
        <v>436</v>
      </c>
      <c r="E389" s="4">
        <v>117853710.00229999</v>
      </c>
      <c r="F389" s="4">
        <f t="shared" si="80"/>
        <v>-6627083.4100000001</v>
      </c>
      <c r="G389" s="4">
        <v>55176660.811099999</v>
      </c>
      <c r="H389" s="5">
        <f t="shared" si="67"/>
        <v>166403287.4034</v>
      </c>
      <c r="I389" s="10"/>
      <c r="J389" s="129"/>
      <c r="K389" s="132"/>
      <c r="L389" s="11">
        <v>2</v>
      </c>
      <c r="M389" s="1" t="s">
        <v>811</v>
      </c>
      <c r="N389" s="4">
        <v>120676612.3291</v>
      </c>
      <c r="O389" s="4">
        <f t="shared" si="82"/>
        <v>-6627083.4100000001</v>
      </c>
      <c r="P389" s="4">
        <v>51880446.814599998</v>
      </c>
      <c r="Q389" s="5">
        <f t="shared" si="68"/>
        <v>165929975.73370001</v>
      </c>
    </row>
    <row r="390" spans="1:17" ht="24.95" customHeight="1" x14ac:dyDescent="0.2">
      <c r="A390" s="137"/>
      <c r="B390" s="137"/>
      <c r="C390" s="1">
        <v>5</v>
      </c>
      <c r="D390" s="1" t="s">
        <v>437</v>
      </c>
      <c r="E390" s="4">
        <v>142842576.16670001</v>
      </c>
      <c r="F390" s="4">
        <f t="shared" si="80"/>
        <v>-6627083.4100000001</v>
      </c>
      <c r="G390" s="4">
        <v>64424684.290700004</v>
      </c>
      <c r="H390" s="5">
        <f t="shared" ref="H390:H410" si="83">E390+F390+G390</f>
        <v>200640177.0474</v>
      </c>
      <c r="I390" s="10"/>
      <c r="J390" s="129"/>
      <c r="K390" s="132"/>
      <c r="L390" s="11">
        <v>3</v>
      </c>
      <c r="M390" s="1" t="s">
        <v>812</v>
      </c>
      <c r="N390" s="4">
        <v>142418169.06760001</v>
      </c>
      <c r="O390" s="4">
        <f t="shared" si="82"/>
        <v>-6627083.4100000001</v>
      </c>
      <c r="P390" s="4">
        <v>54472073.340000004</v>
      </c>
      <c r="Q390" s="5">
        <f t="shared" ref="Q390:Q410" si="84">N390+O390+P390</f>
        <v>190263158.99760002</v>
      </c>
    </row>
    <row r="391" spans="1:17" ht="24.95" customHeight="1" x14ac:dyDescent="0.2">
      <c r="A391" s="137"/>
      <c r="B391" s="137"/>
      <c r="C391" s="1">
        <v>6</v>
      </c>
      <c r="D391" s="1" t="s">
        <v>438</v>
      </c>
      <c r="E391" s="4">
        <v>113803383.1011</v>
      </c>
      <c r="F391" s="4">
        <f t="shared" si="80"/>
        <v>-6627083.4100000001</v>
      </c>
      <c r="G391" s="4">
        <v>53293518.405400001</v>
      </c>
      <c r="H391" s="5">
        <f t="shared" si="83"/>
        <v>160469818.09650001</v>
      </c>
      <c r="I391" s="10"/>
      <c r="J391" s="129"/>
      <c r="K391" s="132"/>
      <c r="L391" s="11">
        <v>4</v>
      </c>
      <c r="M391" s="1" t="s">
        <v>813</v>
      </c>
      <c r="N391" s="4">
        <v>157188110.28819999</v>
      </c>
      <c r="O391" s="4">
        <f t="shared" si="82"/>
        <v>-6627083.4100000001</v>
      </c>
      <c r="P391" s="4">
        <v>59322883.842399999</v>
      </c>
      <c r="Q391" s="5">
        <f t="shared" si="84"/>
        <v>209883910.72060001</v>
      </c>
    </row>
    <row r="392" spans="1:17" ht="24.95" customHeight="1" x14ac:dyDescent="0.2">
      <c r="A392" s="137"/>
      <c r="B392" s="137"/>
      <c r="C392" s="1">
        <v>7</v>
      </c>
      <c r="D392" s="1" t="s">
        <v>439</v>
      </c>
      <c r="E392" s="4">
        <v>183691038.66299999</v>
      </c>
      <c r="F392" s="4">
        <f t="shared" si="80"/>
        <v>-6627083.4100000001</v>
      </c>
      <c r="G392" s="4">
        <v>79273295.697600007</v>
      </c>
      <c r="H392" s="5">
        <f t="shared" si="83"/>
        <v>256337250.9506</v>
      </c>
      <c r="I392" s="10"/>
      <c r="J392" s="129"/>
      <c r="K392" s="132"/>
      <c r="L392" s="11">
        <v>5</v>
      </c>
      <c r="M392" s="1" t="s">
        <v>814</v>
      </c>
      <c r="N392" s="4">
        <v>136815498.19639999</v>
      </c>
      <c r="O392" s="4">
        <f t="shared" si="82"/>
        <v>-6627083.4100000001</v>
      </c>
      <c r="P392" s="4">
        <v>53728584.235699996</v>
      </c>
      <c r="Q392" s="5">
        <f t="shared" si="84"/>
        <v>183916999.02209997</v>
      </c>
    </row>
    <row r="393" spans="1:17" ht="24.95" customHeight="1" x14ac:dyDescent="0.2">
      <c r="A393" s="137"/>
      <c r="B393" s="137"/>
      <c r="C393" s="1">
        <v>8</v>
      </c>
      <c r="D393" s="1" t="s">
        <v>440</v>
      </c>
      <c r="E393" s="4">
        <v>125151604.5094</v>
      </c>
      <c r="F393" s="4">
        <f t="shared" si="80"/>
        <v>-6627083.4100000001</v>
      </c>
      <c r="G393" s="4">
        <v>57179386.113300003</v>
      </c>
      <c r="H393" s="5">
        <f t="shared" si="83"/>
        <v>175703907.21270001</v>
      </c>
      <c r="I393" s="10"/>
      <c r="J393" s="129"/>
      <c r="K393" s="132"/>
      <c r="L393" s="11">
        <v>6</v>
      </c>
      <c r="M393" s="1" t="s">
        <v>815</v>
      </c>
      <c r="N393" s="4">
        <v>189976202.1787</v>
      </c>
      <c r="O393" s="4">
        <f t="shared" si="82"/>
        <v>-6627083.4100000001</v>
      </c>
      <c r="P393" s="4">
        <v>72449229.045300007</v>
      </c>
      <c r="Q393" s="5">
        <f t="shared" si="84"/>
        <v>255798347.81400001</v>
      </c>
    </row>
    <row r="394" spans="1:17" ht="24.95" customHeight="1" x14ac:dyDescent="0.2">
      <c r="A394" s="137"/>
      <c r="B394" s="137"/>
      <c r="C394" s="1">
        <v>9</v>
      </c>
      <c r="D394" s="1" t="s">
        <v>441</v>
      </c>
      <c r="E394" s="4">
        <v>134533116.80360001</v>
      </c>
      <c r="F394" s="4">
        <f t="shared" si="80"/>
        <v>-6627083.4100000001</v>
      </c>
      <c r="G394" s="4">
        <v>59005199.996399999</v>
      </c>
      <c r="H394" s="5">
        <f t="shared" si="83"/>
        <v>186911233.39000002</v>
      </c>
      <c r="I394" s="10"/>
      <c r="J394" s="129"/>
      <c r="K394" s="132"/>
      <c r="L394" s="11">
        <v>7</v>
      </c>
      <c r="M394" s="1" t="s">
        <v>816</v>
      </c>
      <c r="N394" s="4">
        <v>144278683.60249999</v>
      </c>
      <c r="O394" s="4">
        <f t="shared" si="82"/>
        <v>-6627083.4100000001</v>
      </c>
      <c r="P394" s="4">
        <v>61780569.139200002</v>
      </c>
      <c r="Q394" s="5">
        <f t="shared" si="84"/>
        <v>199432169.3317</v>
      </c>
    </row>
    <row r="395" spans="1:17" ht="24.95" customHeight="1" x14ac:dyDescent="0.2">
      <c r="A395" s="137"/>
      <c r="B395" s="137"/>
      <c r="C395" s="1">
        <v>10</v>
      </c>
      <c r="D395" s="1" t="s">
        <v>442</v>
      </c>
      <c r="E395" s="4">
        <v>135475348.63820001</v>
      </c>
      <c r="F395" s="4">
        <f t="shared" si="80"/>
        <v>-6627083.4100000001</v>
      </c>
      <c r="G395" s="4">
        <v>61361852.942500003</v>
      </c>
      <c r="H395" s="5">
        <f t="shared" si="83"/>
        <v>190210118.17070001</v>
      </c>
      <c r="I395" s="10"/>
      <c r="J395" s="129"/>
      <c r="K395" s="132"/>
      <c r="L395" s="11">
        <v>8</v>
      </c>
      <c r="M395" s="1" t="s">
        <v>401</v>
      </c>
      <c r="N395" s="4">
        <v>130900050.24600001</v>
      </c>
      <c r="O395" s="4">
        <f t="shared" si="82"/>
        <v>-6627083.4100000001</v>
      </c>
      <c r="P395" s="4">
        <v>51012029.7412</v>
      </c>
      <c r="Q395" s="5">
        <f t="shared" si="84"/>
        <v>175284996.5772</v>
      </c>
    </row>
    <row r="396" spans="1:17" ht="24.95" customHeight="1" x14ac:dyDescent="0.2">
      <c r="A396" s="137"/>
      <c r="B396" s="137"/>
      <c r="C396" s="1">
        <v>11</v>
      </c>
      <c r="D396" s="1" t="s">
        <v>443</v>
      </c>
      <c r="E396" s="4">
        <v>125566924.73100001</v>
      </c>
      <c r="F396" s="4">
        <f t="shared" si="80"/>
        <v>-6627083.4100000001</v>
      </c>
      <c r="G396" s="4">
        <v>51227805.091899998</v>
      </c>
      <c r="H396" s="5">
        <f t="shared" si="83"/>
        <v>170167646.4129</v>
      </c>
      <c r="I396" s="10"/>
      <c r="J396" s="129"/>
      <c r="K396" s="132"/>
      <c r="L396" s="11">
        <v>9</v>
      </c>
      <c r="M396" s="1" t="s">
        <v>817</v>
      </c>
      <c r="N396" s="4">
        <v>141506656.03740001</v>
      </c>
      <c r="O396" s="4">
        <f t="shared" si="82"/>
        <v>-6627083.4100000001</v>
      </c>
      <c r="P396" s="4">
        <v>54390220.366999999</v>
      </c>
      <c r="Q396" s="5">
        <f t="shared" si="84"/>
        <v>189269792.99440002</v>
      </c>
    </row>
    <row r="397" spans="1:17" ht="24.95" customHeight="1" x14ac:dyDescent="0.2">
      <c r="A397" s="137"/>
      <c r="B397" s="137"/>
      <c r="C397" s="1">
        <v>12</v>
      </c>
      <c r="D397" s="1" t="s">
        <v>444</v>
      </c>
      <c r="E397" s="4">
        <v>123015895.89579999</v>
      </c>
      <c r="F397" s="4">
        <f t="shared" si="80"/>
        <v>-6627083.4100000001</v>
      </c>
      <c r="G397" s="4">
        <v>56221465.277000003</v>
      </c>
      <c r="H397" s="5">
        <f t="shared" si="83"/>
        <v>172610277.76280001</v>
      </c>
      <c r="I397" s="10"/>
      <c r="J397" s="129"/>
      <c r="K397" s="132"/>
      <c r="L397" s="11">
        <v>10</v>
      </c>
      <c r="M397" s="1" t="s">
        <v>818</v>
      </c>
      <c r="N397" s="4">
        <v>186777245.6446</v>
      </c>
      <c r="O397" s="4">
        <f t="shared" si="82"/>
        <v>-6627083.4100000001</v>
      </c>
      <c r="P397" s="4">
        <v>62884483.818700001</v>
      </c>
      <c r="Q397" s="5">
        <f t="shared" si="84"/>
        <v>243034646.05330002</v>
      </c>
    </row>
    <row r="398" spans="1:17" ht="24.95" customHeight="1" x14ac:dyDescent="0.2">
      <c r="A398" s="137"/>
      <c r="B398" s="137"/>
      <c r="C398" s="1">
        <v>13</v>
      </c>
      <c r="D398" s="1" t="s">
        <v>445</v>
      </c>
      <c r="E398" s="4">
        <v>128534218.81649999</v>
      </c>
      <c r="F398" s="4">
        <f t="shared" si="80"/>
        <v>-6627083.4100000001</v>
      </c>
      <c r="G398" s="4">
        <v>57502920.207699999</v>
      </c>
      <c r="H398" s="5">
        <f t="shared" si="83"/>
        <v>179410055.6142</v>
      </c>
      <c r="I398" s="10"/>
      <c r="J398" s="129"/>
      <c r="K398" s="132"/>
      <c r="L398" s="11">
        <v>11</v>
      </c>
      <c r="M398" s="1" t="s">
        <v>819</v>
      </c>
      <c r="N398" s="4">
        <v>116619970.5077</v>
      </c>
      <c r="O398" s="4">
        <f t="shared" si="82"/>
        <v>-6627083.4100000001</v>
      </c>
      <c r="P398" s="4">
        <v>46508544.145999998</v>
      </c>
      <c r="Q398" s="5">
        <f t="shared" si="84"/>
        <v>156501431.2437</v>
      </c>
    </row>
    <row r="399" spans="1:17" ht="24.95" customHeight="1" x14ac:dyDescent="0.2">
      <c r="A399" s="137"/>
      <c r="B399" s="137"/>
      <c r="C399" s="1">
        <v>14</v>
      </c>
      <c r="D399" s="1" t="s">
        <v>446</v>
      </c>
      <c r="E399" s="4">
        <v>114653099.9648</v>
      </c>
      <c r="F399" s="4">
        <f t="shared" si="80"/>
        <v>-6627083.4100000001</v>
      </c>
      <c r="G399" s="4">
        <v>52414096.770999998</v>
      </c>
      <c r="H399" s="5">
        <f t="shared" si="83"/>
        <v>160440113.3258</v>
      </c>
      <c r="I399" s="10"/>
      <c r="J399" s="129"/>
      <c r="K399" s="132"/>
      <c r="L399" s="11">
        <v>12</v>
      </c>
      <c r="M399" s="1" t="s">
        <v>820</v>
      </c>
      <c r="N399" s="4">
        <v>134697993.50279999</v>
      </c>
      <c r="O399" s="4">
        <f t="shared" si="82"/>
        <v>-6627083.4100000001</v>
      </c>
      <c r="P399" s="4">
        <v>54843608.281400003</v>
      </c>
      <c r="Q399" s="5">
        <f t="shared" si="84"/>
        <v>182914518.37419999</v>
      </c>
    </row>
    <row r="400" spans="1:17" ht="24.95" customHeight="1" x14ac:dyDescent="0.2">
      <c r="A400" s="137"/>
      <c r="B400" s="137"/>
      <c r="C400" s="1">
        <v>15</v>
      </c>
      <c r="D400" s="1" t="s">
        <v>447</v>
      </c>
      <c r="E400" s="4">
        <v>114054812.3564</v>
      </c>
      <c r="F400" s="4">
        <f t="shared" si="80"/>
        <v>-6627083.4100000001</v>
      </c>
      <c r="G400" s="4">
        <v>47592422.153999999</v>
      </c>
      <c r="H400" s="5">
        <f t="shared" si="83"/>
        <v>155020151.1004</v>
      </c>
      <c r="I400" s="10"/>
      <c r="J400" s="129"/>
      <c r="K400" s="132"/>
      <c r="L400" s="11">
        <v>13</v>
      </c>
      <c r="M400" s="1" t="s">
        <v>821</v>
      </c>
      <c r="N400" s="4">
        <v>142708096.0449</v>
      </c>
      <c r="O400" s="4">
        <f t="shared" si="82"/>
        <v>-6627083.4100000001</v>
      </c>
      <c r="P400" s="4">
        <v>60170863.873800002</v>
      </c>
      <c r="Q400" s="5">
        <f t="shared" si="84"/>
        <v>196251876.50870001</v>
      </c>
    </row>
    <row r="401" spans="1:17" ht="24.95" customHeight="1" x14ac:dyDescent="0.2">
      <c r="A401" s="137"/>
      <c r="B401" s="137"/>
      <c r="C401" s="1">
        <v>16</v>
      </c>
      <c r="D401" s="1" t="s">
        <v>448</v>
      </c>
      <c r="E401" s="4">
        <v>123267118.06290001</v>
      </c>
      <c r="F401" s="4">
        <f t="shared" si="80"/>
        <v>-6627083.4100000001</v>
      </c>
      <c r="G401" s="4">
        <v>56450779.367799997</v>
      </c>
      <c r="H401" s="5">
        <f t="shared" si="83"/>
        <v>173090814.02070001</v>
      </c>
      <c r="I401" s="10"/>
      <c r="J401" s="130"/>
      <c r="K401" s="133"/>
      <c r="L401" s="11">
        <v>14</v>
      </c>
      <c r="M401" s="1" t="s">
        <v>822</v>
      </c>
      <c r="N401" s="4">
        <v>157607818.72040001</v>
      </c>
      <c r="O401" s="4">
        <f>-6627083.41</f>
        <v>-6627083.4100000001</v>
      </c>
      <c r="P401" s="4">
        <v>63087491.768299997</v>
      </c>
      <c r="Q401" s="5">
        <f t="shared" si="84"/>
        <v>214068227.07870001</v>
      </c>
    </row>
    <row r="402" spans="1:17" ht="24.95" customHeight="1" x14ac:dyDescent="0.2">
      <c r="A402" s="137"/>
      <c r="B402" s="137"/>
      <c r="C402" s="1">
        <v>17</v>
      </c>
      <c r="D402" s="1" t="s">
        <v>449</v>
      </c>
      <c r="E402" s="4">
        <v>140762503.64320001</v>
      </c>
      <c r="F402" s="4">
        <f t="shared" si="80"/>
        <v>-6627083.4100000001</v>
      </c>
      <c r="G402" s="4">
        <v>64945566.846199997</v>
      </c>
      <c r="H402" s="5">
        <f t="shared" si="83"/>
        <v>199080987.0794</v>
      </c>
      <c r="I402" s="10"/>
      <c r="J402" s="17"/>
      <c r="K402" s="134" t="s">
        <v>887</v>
      </c>
      <c r="L402" s="135"/>
      <c r="M402" s="136"/>
      <c r="N402" s="13">
        <f>SUM(N388:N401)</f>
        <v>2026804848.2837999</v>
      </c>
      <c r="O402" s="13">
        <f t="shared" ref="O402:P402" si="85">SUM(O388:O401)</f>
        <v>-92779167.73999998</v>
      </c>
      <c r="P402" s="13">
        <f t="shared" si="85"/>
        <v>793734536.79009986</v>
      </c>
      <c r="Q402" s="7">
        <f t="shared" si="84"/>
        <v>2727760217.3338995</v>
      </c>
    </row>
    <row r="403" spans="1:17" ht="24.95" customHeight="1" x14ac:dyDescent="0.2">
      <c r="A403" s="137"/>
      <c r="B403" s="137"/>
      <c r="C403" s="1">
        <v>18</v>
      </c>
      <c r="D403" s="1" t="s">
        <v>450</v>
      </c>
      <c r="E403" s="4">
        <v>169234770.39570001</v>
      </c>
      <c r="F403" s="4">
        <f t="shared" si="80"/>
        <v>-6627083.4100000001</v>
      </c>
      <c r="G403" s="4">
        <v>73328946.244800001</v>
      </c>
      <c r="H403" s="5">
        <f t="shared" si="83"/>
        <v>235936633.23050001</v>
      </c>
      <c r="I403" s="10"/>
      <c r="J403" s="128">
        <v>37</v>
      </c>
      <c r="K403" s="131" t="s">
        <v>72</v>
      </c>
      <c r="L403" s="11">
        <v>1</v>
      </c>
      <c r="M403" s="1" t="s">
        <v>823</v>
      </c>
      <c r="N403" s="4">
        <v>104111116.8699</v>
      </c>
      <c r="O403" s="4">
        <f>-6627083.41</f>
        <v>-6627083.4100000001</v>
      </c>
      <c r="P403" s="4">
        <v>386136577.7439</v>
      </c>
      <c r="Q403" s="5">
        <f>N403+O403+P403</f>
        <v>483620611.20380002</v>
      </c>
    </row>
    <row r="404" spans="1:17" ht="24.95" customHeight="1" x14ac:dyDescent="0.2">
      <c r="A404" s="137"/>
      <c r="B404" s="137"/>
      <c r="C404" s="1">
        <v>19</v>
      </c>
      <c r="D404" s="1" t="s">
        <v>451</v>
      </c>
      <c r="E404" s="4">
        <v>116353085.26459999</v>
      </c>
      <c r="F404" s="4">
        <f t="shared" si="80"/>
        <v>-6627083.4100000001</v>
      </c>
      <c r="G404" s="4">
        <v>54666049.179300003</v>
      </c>
      <c r="H404" s="5">
        <f t="shared" si="83"/>
        <v>164392051.03389999</v>
      </c>
      <c r="I404" s="10"/>
      <c r="J404" s="129"/>
      <c r="K404" s="132"/>
      <c r="L404" s="11">
        <v>2</v>
      </c>
      <c r="M404" s="1" t="s">
        <v>824</v>
      </c>
      <c r="N404" s="4">
        <v>265771039.139</v>
      </c>
      <c r="O404" s="4">
        <f t="shared" ref="O404:O408" si="86">-6627083.41</f>
        <v>-6627083.4100000001</v>
      </c>
      <c r="P404" s="4">
        <v>461609315.8696</v>
      </c>
      <c r="Q404" s="5">
        <f t="shared" si="84"/>
        <v>720753271.59860003</v>
      </c>
    </row>
    <row r="405" spans="1:17" ht="24.95" customHeight="1" x14ac:dyDescent="0.2">
      <c r="A405" s="137"/>
      <c r="B405" s="137"/>
      <c r="C405" s="1">
        <v>20</v>
      </c>
      <c r="D405" s="1" t="s">
        <v>452</v>
      </c>
      <c r="E405" s="4">
        <v>112113946.95990001</v>
      </c>
      <c r="F405" s="4">
        <f t="shared" si="80"/>
        <v>-6627083.4100000001</v>
      </c>
      <c r="G405" s="4">
        <v>51505224.835199997</v>
      </c>
      <c r="H405" s="5">
        <f t="shared" si="83"/>
        <v>156992088.38510001</v>
      </c>
      <c r="I405" s="10"/>
      <c r="J405" s="129"/>
      <c r="K405" s="132"/>
      <c r="L405" s="11">
        <v>3</v>
      </c>
      <c r="M405" s="1" t="s">
        <v>825</v>
      </c>
      <c r="N405" s="4">
        <v>149701558.4483</v>
      </c>
      <c r="O405" s="4">
        <f t="shared" si="86"/>
        <v>-6627083.4100000001</v>
      </c>
      <c r="P405" s="4">
        <v>403824785.11809999</v>
      </c>
      <c r="Q405" s="5">
        <f t="shared" si="84"/>
        <v>546899260.15639997</v>
      </c>
    </row>
    <row r="406" spans="1:17" ht="24.95" customHeight="1" x14ac:dyDescent="0.2">
      <c r="A406" s="137"/>
      <c r="B406" s="137"/>
      <c r="C406" s="1">
        <v>21</v>
      </c>
      <c r="D406" s="1" t="s">
        <v>453</v>
      </c>
      <c r="E406" s="4">
        <v>163351179.1855</v>
      </c>
      <c r="F406" s="4">
        <f t="shared" si="80"/>
        <v>-6627083.4100000001</v>
      </c>
      <c r="G406" s="4">
        <v>73692201.564099997</v>
      </c>
      <c r="H406" s="5">
        <f t="shared" si="83"/>
        <v>230416297.3396</v>
      </c>
      <c r="I406" s="10"/>
      <c r="J406" s="129"/>
      <c r="K406" s="132"/>
      <c r="L406" s="11">
        <v>4</v>
      </c>
      <c r="M406" s="1" t="s">
        <v>826</v>
      </c>
      <c r="N406" s="4">
        <v>128296220.27060001</v>
      </c>
      <c r="O406" s="4">
        <f t="shared" si="86"/>
        <v>-6627083.4100000001</v>
      </c>
      <c r="P406" s="4">
        <v>396546473.25770003</v>
      </c>
      <c r="Q406" s="5">
        <f t="shared" si="84"/>
        <v>518215610.11830002</v>
      </c>
    </row>
    <row r="407" spans="1:17" ht="24.95" customHeight="1" x14ac:dyDescent="0.2">
      <c r="A407" s="137"/>
      <c r="B407" s="137"/>
      <c r="C407" s="1">
        <v>22</v>
      </c>
      <c r="D407" s="1" t="s">
        <v>454</v>
      </c>
      <c r="E407" s="4">
        <v>108716556.27320001</v>
      </c>
      <c r="F407" s="4">
        <f t="shared" si="80"/>
        <v>-6627083.4100000001</v>
      </c>
      <c r="G407" s="4">
        <v>50203437.667900003</v>
      </c>
      <c r="H407" s="5">
        <f t="shared" si="83"/>
        <v>152292910.5311</v>
      </c>
      <c r="I407" s="10"/>
      <c r="J407" s="129"/>
      <c r="K407" s="132"/>
      <c r="L407" s="11">
        <v>5</v>
      </c>
      <c r="M407" s="1" t="s">
        <v>827</v>
      </c>
      <c r="N407" s="4">
        <v>121903224.4268</v>
      </c>
      <c r="O407" s="4">
        <f t="shared" si="86"/>
        <v>-6627083.4100000001</v>
      </c>
      <c r="P407" s="4">
        <v>390215916.1153</v>
      </c>
      <c r="Q407" s="5">
        <f t="shared" si="84"/>
        <v>505492057.13209999</v>
      </c>
    </row>
    <row r="408" spans="1:17" ht="24.95" customHeight="1" x14ac:dyDescent="0.2">
      <c r="A408" s="137"/>
      <c r="B408" s="137"/>
      <c r="C408" s="1">
        <v>23</v>
      </c>
      <c r="D408" s="1" t="s">
        <v>455</v>
      </c>
      <c r="E408" s="4">
        <v>109717275.48</v>
      </c>
      <c r="F408" s="4">
        <f t="shared" si="80"/>
        <v>-6627083.4100000001</v>
      </c>
      <c r="G408" s="4">
        <v>49713891.909999996</v>
      </c>
      <c r="H408" s="5">
        <f t="shared" si="83"/>
        <v>152804083.98000002</v>
      </c>
      <c r="I408" s="10"/>
      <c r="J408" s="130"/>
      <c r="K408" s="133"/>
      <c r="L408" s="11">
        <v>6</v>
      </c>
      <c r="M408" s="1" t="s">
        <v>828</v>
      </c>
      <c r="N408" s="4">
        <v>125394283.0439</v>
      </c>
      <c r="O408" s="4">
        <f t="shared" si="86"/>
        <v>-6627083.4100000001</v>
      </c>
      <c r="P408" s="4">
        <v>389007510.50880003</v>
      </c>
      <c r="Q408" s="5">
        <f t="shared" si="84"/>
        <v>507774710.14270002</v>
      </c>
    </row>
    <row r="409" spans="1:17" ht="24.95" customHeight="1" thickBot="1" x14ac:dyDescent="0.25">
      <c r="A409" s="137"/>
      <c r="B409" s="137"/>
      <c r="C409" s="1">
        <v>24</v>
      </c>
      <c r="D409" s="1" t="s">
        <v>456</v>
      </c>
      <c r="E409" s="4">
        <v>141548486.7078</v>
      </c>
      <c r="F409" s="4">
        <f t="shared" si="80"/>
        <v>-6627083.4100000001</v>
      </c>
      <c r="G409" s="4">
        <v>63133692.073799998</v>
      </c>
      <c r="H409" s="5">
        <f t="shared" si="83"/>
        <v>198055095.3716</v>
      </c>
      <c r="I409" s="10"/>
      <c r="J409" s="17"/>
      <c r="K409" s="134" t="s">
        <v>72</v>
      </c>
      <c r="L409" s="135"/>
      <c r="M409" s="136"/>
      <c r="N409" s="18">
        <f>SUM(N403:N408)</f>
        <v>895177442.19850004</v>
      </c>
      <c r="O409" s="18">
        <f t="shared" ref="O409:P409" si="87">SUM(O403:O408)</f>
        <v>-39762500.460000001</v>
      </c>
      <c r="P409" s="18">
        <f t="shared" si="87"/>
        <v>2427340578.6134</v>
      </c>
      <c r="Q409" s="7">
        <f>N409+O409+P409</f>
        <v>3282755520.3519001</v>
      </c>
    </row>
    <row r="410" spans="1:17" ht="24.95" customHeight="1" thickTop="1" thickBot="1" x14ac:dyDescent="0.25">
      <c r="A410" s="137"/>
      <c r="B410" s="137"/>
      <c r="C410" s="1">
        <v>25</v>
      </c>
      <c r="D410" s="1" t="s">
        <v>457</v>
      </c>
      <c r="E410" s="4">
        <v>144631166.93619999</v>
      </c>
      <c r="F410" s="4">
        <f>-6627083.41</f>
        <v>-6627083.4100000001</v>
      </c>
      <c r="G410" s="4">
        <v>66403409.169399999</v>
      </c>
      <c r="H410" s="5">
        <f t="shared" si="83"/>
        <v>204407492.6956</v>
      </c>
      <c r="I410" s="10"/>
      <c r="J410" s="134" t="s">
        <v>909</v>
      </c>
      <c r="K410" s="135"/>
      <c r="L410" s="135"/>
      <c r="M410" s="136"/>
      <c r="N410" s="9">
        <v>98521615106.389999</v>
      </c>
      <c r="O410" s="9">
        <f>-5145948586.63</f>
        <v>-5145948586.6300001</v>
      </c>
      <c r="P410" s="9">
        <v>48899917004.410004</v>
      </c>
      <c r="Q410" s="7">
        <f t="shared" si="84"/>
        <v>142275583524.16998</v>
      </c>
    </row>
    <row r="411" spans="1:17" ht="13.5" thickTop="1" x14ac:dyDescent="0.2"/>
    <row r="412" spans="1:17" x14ac:dyDescent="0.2">
      <c r="P412" s="32"/>
    </row>
    <row r="416" spans="1:17" x14ac:dyDescent="0.2">
      <c r="D416" s="7">
        <f>SUM(D368:D415)</f>
        <v>0</v>
      </c>
    </row>
  </sheetData>
  <mergeCells count="115">
    <mergeCell ref="B1:Q1"/>
    <mergeCell ref="B5:B21"/>
    <mergeCell ref="K5:K23"/>
    <mergeCell ref="J5:J23"/>
    <mergeCell ref="A5:A21"/>
    <mergeCell ref="B22:D22"/>
    <mergeCell ref="A23:A43"/>
    <mergeCell ref="B23:B43"/>
    <mergeCell ref="K24:M24"/>
    <mergeCell ref="K103:M103"/>
    <mergeCell ref="J104:J119"/>
    <mergeCell ref="K104:K119"/>
    <mergeCell ref="B45:B75"/>
    <mergeCell ref="A77:A97"/>
    <mergeCell ref="J82:J102"/>
    <mergeCell ref="A120:A127"/>
    <mergeCell ref="B120:B127"/>
    <mergeCell ref="K120:M120"/>
    <mergeCell ref="J25:J58"/>
    <mergeCell ref="K25:K58"/>
    <mergeCell ref="K59:M59"/>
    <mergeCell ref="J60:J80"/>
    <mergeCell ref="K60:K80"/>
    <mergeCell ref="K81:M81"/>
    <mergeCell ref="K82:K102"/>
    <mergeCell ref="B128:D128"/>
    <mergeCell ref="B44:D44"/>
    <mergeCell ref="A45:A75"/>
    <mergeCell ref="B98:D98"/>
    <mergeCell ref="A99:A118"/>
    <mergeCell ref="B99:B118"/>
    <mergeCell ref="B76:D76"/>
    <mergeCell ref="B77:B97"/>
    <mergeCell ref="A129:A151"/>
    <mergeCell ref="B129:B151"/>
    <mergeCell ref="B119:D119"/>
    <mergeCell ref="B152:D152"/>
    <mergeCell ref="B258:D258"/>
    <mergeCell ref="A153:A179"/>
    <mergeCell ref="B153:B179"/>
    <mergeCell ref="B180:D180"/>
    <mergeCell ref="A181:A198"/>
    <mergeCell ref="B181:B198"/>
    <mergeCell ref="B199:D199"/>
    <mergeCell ref="B239:D239"/>
    <mergeCell ref="A240:A257"/>
    <mergeCell ref="B240:B257"/>
    <mergeCell ref="B293:D293"/>
    <mergeCell ref="A200:A224"/>
    <mergeCell ref="B200:B224"/>
    <mergeCell ref="B225:D225"/>
    <mergeCell ref="A226:A238"/>
    <mergeCell ref="B226:B238"/>
    <mergeCell ref="A294:A304"/>
    <mergeCell ref="B294:B304"/>
    <mergeCell ref="A259:A274"/>
    <mergeCell ref="B275:D275"/>
    <mergeCell ref="B259:B274"/>
    <mergeCell ref="A276:A292"/>
    <mergeCell ref="B276:B292"/>
    <mergeCell ref="A334:A360"/>
    <mergeCell ref="B334:B360"/>
    <mergeCell ref="B361:D361"/>
    <mergeCell ref="A362:A384"/>
    <mergeCell ref="B362:B384"/>
    <mergeCell ref="B305:D305"/>
    <mergeCell ref="A306:A332"/>
    <mergeCell ref="B306:B332"/>
    <mergeCell ref="B333:D333"/>
    <mergeCell ref="J403:J408"/>
    <mergeCell ref="K403:K408"/>
    <mergeCell ref="B385:D385"/>
    <mergeCell ref="A386:A410"/>
    <mergeCell ref="B386:B410"/>
    <mergeCell ref="K409:M409"/>
    <mergeCell ref="J410:M410"/>
    <mergeCell ref="K387:M387"/>
    <mergeCell ref="J388:J401"/>
    <mergeCell ref="K388:K401"/>
    <mergeCell ref="K402:M402"/>
    <mergeCell ref="J353:J368"/>
    <mergeCell ref="K353:K368"/>
    <mergeCell ref="K369:M369"/>
    <mergeCell ref="J370:J386"/>
    <mergeCell ref="K370:K386"/>
    <mergeCell ref="J305:J327"/>
    <mergeCell ref="K305:K327"/>
    <mergeCell ref="K328:M328"/>
    <mergeCell ref="J329:J351"/>
    <mergeCell ref="K329:K351"/>
    <mergeCell ref="K352:M352"/>
    <mergeCell ref="J253:J285"/>
    <mergeCell ref="K253:K285"/>
    <mergeCell ref="K286:M286"/>
    <mergeCell ref="J287:J303"/>
    <mergeCell ref="K287:K303"/>
    <mergeCell ref="K304:M304"/>
    <mergeCell ref="J203:J220"/>
    <mergeCell ref="K203:K220"/>
    <mergeCell ref="K221:M221"/>
    <mergeCell ref="J222:J251"/>
    <mergeCell ref="K222:K251"/>
    <mergeCell ref="K252:M252"/>
    <mergeCell ref="J156:J180"/>
    <mergeCell ref="K156:K180"/>
    <mergeCell ref="K181:M181"/>
    <mergeCell ref="J182:J201"/>
    <mergeCell ref="K182:K201"/>
    <mergeCell ref="K202:M202"/>
    <mergeCell ref="J121:J140"/>
    <mergeCell ref="K121:K140"/>
    <mergeCell ref="K141:M141"/>
    <mergeCell ref="J142:J154"/>
    <mergeCell ref="K142:K154"/>
    <mergeCell ref="K155:M155"/>
  </mergeCells>
  <phoneticPr fontId="3" type="noConversion"/>
  <printOptions horizontalCentered="1" verticalCentered="1"/>
  <pageMargins left="0.23622047244094491" right="0.19685039370078741" top="0.94488188976377963" bottom="0.43307086614173229" header="0.15748031496062992" footer="0.15748031496062992"/>
  <pageSetup scale="10" orientation="landscape" r:id="rId1"/>
  <headerFooter alignWithMargins="0">
    <oddHeader>&amp;C&amp;"Arial,Bold"&amp;14Office of the Accountant- General of the Federation
Federal Ministry of Finance, Abuja.
Distribution of Revenue Allocation to Local Government Councils in Imo State for the Month of September, 2020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7"/>
  <sheetViews>
    <sheetView topLeftCell="A34" workbookViewId="0">
      <selection sqref="A1:XFD2"/>
    </sheetView>
  </sheetViews>
  <sheetFormatPr defaultRowHeight="12.75" x14ac:dyDescent="0.2"/>
  <cols>
    <col min="2" max="2" width="24.140625" customWidth="1"/>
    <col min="4" max="5" width="25.5703125" customWidth="1"/>
    <col min="6" max="6" width="25" customWidth="1"/>
    <col min="7" max="7" width="26.140625" customWidth="1"/>
    <col min="8" max="8" width="8.42578125" customWidth="1"/>
    <col min="9" max="10" width="18.7109375" bestFit="1" customWidth="1"/>
  </cols>
  <sheetData>
    <row r="1" spans="1:8" ht="36" customHeight="1" x14ac:dyDescent="0.35">
      <c r="A1" s="142" t="s">
        <v>905</v>
      </c>
      <c r="B1" s="142"/>
      <c r="C1" s="142"/>
      <c r="D1" s="142"/>
      <c r="E1" s="142"/>
      <c r="F1" s="142"/>
      <c r="G1" s="142"/>
      <c r="H1" s="142"/>
    </row>
    <row r="2" spans="1:8" ht="19.5" x14ac:dyDescent="0.35">
      <c r="A2" s="98"/>
      <c r="B2" s="99">
        <v>1</v>
      </c>
      <c r="C2" s="99">
        <v>2</v>
      </c>
      <c r="D2" s="99">
        <v>3</v>
      </c>
      <c r="E2" s="99">
        <v>4</v>
      </c>
      <c r="F2" s="99">
        <v>5</v>
      </c>
      <c r="G2" s="100" t="s">
        <v>906</v>
      </c>
      <c r="H2" s="101"/>
    </row>
    <row r="3" spans="1:8" ht="31.5" x14ac:dyDescent="0.25">
      <c r="A3" s="102" t="s">
        <v>0</v>
      </c>
      <c r="B3" s="102" t="s">
        <v>22</v>
      </c>
      <c r="C3" s="103" t="s">
        <v>1</v>
      </c>
      <c r="D3" s="104" t="s">
        <v>7</v>
      </c>
      <c r="E3" s="105" t="s">
        <v>892</v>
      </c>
      <c r="F3" s="102" t="s">
        <v>13</v>
      </c>
      <c r="G3" s="102" t="s">
        <v>16</v>
      </c>
      <c r="H3" s="102" t="s">
        <v>0</v>
      </c>
    </row>
    <row r="4" spans="1:8" ht="18.75" x14ac:dyDescent="0.3">
      <c r="A4" s="106"/>
      <c r="B4" s="106"/>
      <c r="C4" s="106"/>
      <c r="D4" s="107" t="s">
        <v>899</v>
      </c>
      <c r="E4" s="107" t="s">
        <v>899</v>
      </c>
      <c r="F4" s="107" t="s">
        <v>899</v>
      </c>
      <c r="G4" s="107" t="s">
        <v>899</v>
      </c>
      <c r="H4" s="106"/>
    </row>
    <row r="5" spans="1:8" ht="18.75" x14ac:dyDescent="0.3">
      <c r="A5" s="108">
        <v>1</v>
      </c>
      <c r="B5" s="106" t="s">
        <v>36</v>
      </c>
      <c r="C5" s="108">
        <v>17</v>
      </c>
      <c r="D5" s="106">
        <v>2044931305.2590001</v>
      </c>
      <c r="E5" s="106">
        <f>-112660417.97</f>
        <v>-112660417.97</v>
      </c>
      <c r="F5" s="106">
        <v>841625017.63569999</v>
      </c>
      <c r="G5" s="106">
        <f>D5+E5+F5</f>
        <v>2773895904.9246998</v>
      </c>
      <c r="H5" s="109">
        <v>1</v>
      </c>
    </row>
    <row r="6" spans="1:8" ht="18.75" x14ac:dyDescent="0.3">
      <c r="A6" s="108">
        <v>2</v>
      </c>
      <c r="B6" s="106" t="s">
        <v>37</v>
      </c>
      <c r="C6" s="108">
        <v>21</v>
      </c>
      <c r="D6" s="106">
        <v>2579387346.1223001</v>
      </c>
      <c r="E6" s="106">
        <f>-139168751.61</f>
        <v>-139168751.61000001</v>
      </c>
      <c r="F6" s="106">
        <v>1028838150.2663</v>
      </c>
      <c r="G6" s="106">
        <f t="shared" ref="G6:G41" si="0">D6+E6+F6</f>
        <v>3469056744.7785997</v>
      </c>
      <c r="H6" s="109">
        <v>2</v>
      </c>
    </row>
    <row r="7" spans="1:8" ht="18.75" x14ac:dyDescent="0.3">
      <c r="A7" s="108">
        <v>3</v>
      </c>
      <c r="B7" s="106" t="s">
        <v>38</v>
      </c>
      <c r="C7" s="108">
        <v>31</v>
      </c>
      <c r="D7" s="106">
        <v>3435592373.1345</v>
      </c>
      <c r="E7" s="106">
        <f>-205439585.71</f>
        <v>-205439585.71000001</v>
      </c>
      <c r="F7" s="106">
        <v>1412069017.7974</v>
      </c>
      <c r="G7" s="106">
        <f t="shared" si="0"/>
        <v>4642221805.2219</v>
      </c>
      <c r="H7" s="109">
        <v>3</v>
      </c>
    </row>
    <row r="8" spans="1:8" ht="18.75" x14ac:dyDescent="0.3">
      <c r="A8" s="108">
        <v>4</v>
      </c>
      <c r="B8" s="106" t="s">
        <v>39</v>
      </c>
      <c r="C8" s="108">
        <v>21</v>
      </c>
      <c r="D8" s="106">
        <v>2593326628.8063998</v>
      </c>
      <c r="E8" s="106">
        <f>-139168751.61</f>
        <v>-139168751.61000001</v>
      </c>
      <c r="F8" s="106">
        <v>1164864452.7681</v>
      </c>
      <c r="G8" s="106">
        <f t="shared" si="0"/>
        <v>3619022329.9644995</v>
      </c>
      <c r="H8" s="109">
        <v>4</v>
      </c>
    </row>
    <row r="9" spans="1:8" ht="18.75" x14ac:dyDescent="0.3">
      <c r="A9" s="108">
        <v>5</v>
      </c>
      <c r="B9" s="106" t="s">
        <v>40</v>
      </c>
      <c r="C9" s="108">
        <v>20</v>
      </c>
      <c r="D9" s="106">
        <v>2943938910.6978998</v>
      </c>
      <c r="E9" s="106">
        <f>-132541668.2</f>
        <v>-132541668.2</v>
      </c>
      <c r="F9" s="106">
        <v>1131758423.4094</v>
      </c>
      <c r="G9" s="106">
        <f t="shared" si="0"/>
        <v>3943155665.9073</v>
      </c>
      <c r="H9" s="109">
        <v>5</v>
      </c>
    </row>
    <row r="10" spans="1:8" ht="18.75" x14ac:dyDescent="0.3">
      <c r="A10" s="108">
        <v>6</v>
      </c>
      <c r="B10" s="106" t="s">
        <v>41</v>
      </c>
      <c r="C10" s="108">
        <v>8</v>
      </c>
      <c r="D10" s="106">
        <v>1198290894.6301999</v>
      </c>
      <c r="E10" s="106">
        <f>-53016667.28</f>
        <v>-53016667.280000001</v>
      </c>
      <c r="F10" s="106">
        <v>456360958.3581</v>
      </c>
      <c r="G10" s="106">
        <f t="shared" si="0"/>
        <v>1601635185.7082999</v>
      </c>
      <c r="H10" s="109">
        <v>6</v>
      </c>
    </row>
    <row r="11" spans="1:8" ht="18.75" x14ac:dyDescent="0.3">
      <c r="A11" s="108">
        <v>7</v>
      </c>
      <c r="B11" s="106" t="s">
        <v>42</v>
      </c>
      <c r="C11" s="108">
        <v>23</v>
      </c>
      <c r="D11" s="106">
        <v>3203461164.5397</v>
      </c>
      <c r="E11" s="106">
        <f>-152422918.43</f>
        <v>-152422918.43000001</v>
      </c>
      <c r="F11" s="106">
        <v>1199501224.1155</v>
      </c>
      <c r="G11" s="106">
        <f t="shared" si="0"/>
        <v>4250539470.2252002</v>
      </c>
      <c r="H11" s="109">
        <v>7</v>
      </c>
    </row>
    <row r="12" spans="1:8" ht="18.75" x14ac:dyDescent="0.3">
      <c r="A12" s="108">
        <v>8</v>
      </c>
      <c r="B12" s="106" t="s">
        <v>43</v>
      </c>
      <c r="C12" s="108">
        <v>27</v>
      </c>
      <c r="D12" s="106">
        <v>3477998823.9428</v>
      </c>
      <c r="E12" s="106">
        <f>-178931252.07</f>
        <v>-178931252.06999999</v>
      </c>
      <c r="F12" s="106">
        <v>1305626518.5724001</v>
      </c>
      <c r="G12" s="106">
        <f t="shared" si="0"/>
        <v>4604694090.4452</v>
      </c>
      <c r="H12" s="109">
        <v>8</v>
      </c>
    </row>
    <row r="13" spans="1:8" ht="18.75" x14ac:dyDescent="0.3">
      <c r="A13" s="108">
        <v>9</v>
      </c>
      <c r="B13" s="106" t="s">
        <v>44</v>
      </c>
      <c r="C13" s="108">
        <v>18</v>
      </c>
      <c r="D13" s="106">
        <v>2242156299.0721002</v>
      </c>
      <c r="E13" s="106">
        <f>-119287501.38</f>
        <v>-119287501.38</v>
      </c>
      <c r="F13" s="106">
        <v>879632153.63670003</v>
      </c>
      <c r="G13" s="106">
        <f t="shared" si="0"/>
        <v>3002500951.3288002</v>
      </c>
      <c r="H13" s="109">
        <v>9</v>
      </c>
    </row>
    <row r="14" spans="1:8" ht="18.75" x14ac:dyDescent="0.3">
      <c r="A14" s="108">
        <v>10</v>
      </c>
      <c r="B14" s="106" t="s">
        <v>45</v>
      </c>
      <c r="C14" s="108">
        <v>25</v>
      </c>
      <c r="D14" s="106">
        <v>2873001722.7962999</v>
      </c>
      <c r="E14" s="106">
        <f>-165677085.25</f>
        <v>-165677085.25</v>
      </c>
      <c r="F14" s="106">
        <v>1274025760.1594999</v>
      </c>
      <c r="G14" s="106">
        <f t="shared" si="0"/>
        <v>3981350397.7058001</v>
      </c>
      <c r="H14" s="109">
        <v>10</v>
      </c>
    </row>
    <row r="15" spans="1:8" ht="18.75" x14ac:dyDescent="0.3">
      <c r="A15" s="108">
        <v>11</v>
      </c>
      <c r="B15" s="106" t="s">
        <v>46</v>
      </c>
      <c r="C15" s="108">
        <v>13</v>
      </c>
      <c r="D15" s="106">
        <v>1658602728.9893999</v>
      </c>
      <c r="E15" s="106">
        <f>-102738111.6198</f>
        <v>-102738111.6198</v>
      </c>
      <c r="F15" s="106">
        <v>694936784.33200002</v>
      </c>
      <c r="G15" s="106">
        <f t="shared" si="0"/>
        <v>2250801401.7016001</v>
      </c>
      <c r="H15" s="109">
        <v>11</v>
      </c>
    </row>
    <row r="16" spans="1:8" ht="18.75" x14ac:dyDescent="0.3">
      <c r="A16" s="108">
        <v>12</v>
      </c>
      <c r="B16" s="106" t="s">
        <v>47</v>
      </c>
      <c r="C16" s="108">
        <v>18</v>
      </c>
      <c r="D16" s="106">
        <v>2198235181.0235</v>
      </c>
      <c r="E16" s="106">
        <f>-119287501.38</f>
        <v>-119287501.38</v>
      </c>
      <c r="F16" s="106">
        <v>921354776.37109995</v>
      </c>
      <c r="G16" s="106">
        <f t="shared" si="0"/>
        <v>3000302456.0145998</v>
      </c>
      <c r="H16" s="109">
        <v>12</v>
      </c>
    </row>
    <row r="17" spans="1:8" ht="18.75" x14ac:dyDescent="0.3">
      <c r="A17" s="108">
        <v>13</v>
      </c>
      <c r="B17" s="106" t="s">
        <v>48</v>
      </c>
      <c r="C17" s="108">
        <v>16</v>
      </c>
      <c r="D17" s="106">
        <v>1745478451.3011999</v>
      </c>
      <c r="E17" s="106">
        <f>-106033334.56</f>
        <v>-106033334.56</v>
      </c>
      <c r="F17" s="106">
        <v>787431391.52980006</v>
      </c>
      <c r="G17" s="106">
        <f t="shared" si="0"/>
        <v>2426876508.2709999</v>
      </c>
      <c r="H17" s="109">
        <v>13</v>
      </c>
    </row>
    <row r="18" spans="1:8" ht="18.75" x14ac:dyDescent="0.3">
      <c r="A18" s="108">
        <v>14</v>
      </c>
      <c r="B18" s="106" t="s">
        <v>49</v>
      </c>
      <c r="C18" s="108">
        <v>17</v>
      </c>
      <c r="D18" s="106">
        <v>2233439625.0867</v>
      </c>
      <c r="E18" s="106">
        <f>-112660417.97</f>
        <v>-112660417.97</v>
      </c>
      <c r="F18" s="106">
        <v>904495528.94640005</v>
      </c>
      <c r="G18" s="106">
        <f t="shared" si="0"/>
        <v>3025274736.0630999</v>
      </c>
      <c r="H18" s="109">
        <v>14</v>
      </c>
    </row>
    <row r="19" spans="1:8" ht="18.75" x14ac:dyDescent="0.3">
      <c r="A19" s="108">
        <v>15</v>
      </c>
      <c r="B19" s="106" t="s">
        <v>50</v>
      </c>
      <c r="C19" s="108">
        <v>11</v>
      </c>
      <c r="D19" s="106">
        <v>1530354391.0028</v>
      </c>
      <c r="E19" s="106">
        <f>-72897917.51</f>
        <v>-72897917.510000005</v>
      </c>
      <c r="F19" s="106">
        <v>612094893.51760006</v>
      </c>
      <c r="G19" s="106">
        <f t="shared" si="0"/>
        <v>2069551367.0104001</v>
      </c>
      <c r="H19" s="109">
        <v>15</v>
      </c>
    </row>
    <row r="20" spans="1:8" ht="18.75" x14ac:dyDescent="0.3">
      <c r="A20" s="108">
        <v>16</v>
      </c>
      <c r="B20" s="106" t="s">
        <v>51</v>
      </c>
      <c r="C20" s="108">
        <v>27</v>
      </c>
      <c r="D20" s="106">
        <v>2993305922.112</v>
      </c>
      <c r="E20" s="106">
        <f>-178931252.07</f>
        <v>-178931252.06999999</v>
      </c>
      <c r="F20" s="106">
        <v>1269392832.9056001</v>
      </c>
      <c r="G20" s="106">
        <f t="shared" si="0"/>
        <v>4083767502.9475999</v>
      </c>
      <c r="H20" s="109">
        <v>16</v>
      </c>
    </row>
    <row r="21" spans="1:8" ht="18.75" x14ac:dyDescent="0.3">
      <c r="A21" s="108">
        <v>17</v>
      </c>
      <c r="B21" s="106" t="s">
        <v>52</v>
      </c>
      <c r="C21" s="108">
        <v>27</v>
      </c>
      <c r="D21" s="106">
        <v>3144749700.4611001</v>
      </c>
      <c r="E21" s="106">
        <f>-178931252.07</f>
        <v>-178931252.06999999</v>
      </c>
      <c r="F21" s="106">
        <v>1329112516.1693001</v>
      </c>
      <c r="G21" s="106">
        <f t="shared" si="0"/>
        <v>4294930964.5604</v>
      </c>
      <c r="H21" s="109">
        <v>17</v>
      </c>
    </row>
    <row r="22" spans="1:8" ht="18.75" x14ac:dyDescent="0.3">
      <c r="A22" s="108">
        <v>18</v>
      </c>
      <c r="B22" s="106" t="s">
        <v>53</v>
      </c>
      <c r="C22" s="108">
        <v>23</v>
      </c>
      <c r="D22" s="106">
        <v>3536568814.6338</v>
      </c>
      <c r="E22" s="106">
        <f>-152422918.43</f>
        <v>-152422918.43000001</v>
      </c>
      <c r="F22" s="106">
        <v>1460867122.2744999</v>
      </c>
      <c r="G22" s="106">
        <f t="shared" si="0"/>
        <v>4845013018.4783001</v>
      </c>
      <c r="H22" s="109">
        <v>18</v>
      </c>
    </row>
    <row r="23" spans="1:8" ht="18.75" x14ac:dyDescent="0.3">
      <c r="A23" s="108">
        <v>19</v>
      </c>
      <c r="B23" s="106" t="s">
        <v>54</v>
      </c>
      <c r="C23" s="108">
        <v>44</v>
      </c>
      <c r="D23" s="106">
        <v>5630520657.1049995</v>
      </c>
      <c r="E23" s="106">
        <f>-291591670.04</f>
        <v>-291591670.04000002</v>
      </c>
      <c r="F23" s="106">
        <v>2540322066.4225998</v>
      </c>
      <c r="G23" s="106">
        <f t="shared" si="0"/>
        <v>7879251053.4875994</v>
      </c>
      <c r="H23" s="109">
        <v>19</v>
      </c>
    </row>
    <row r="24" spans="1:8" ht="18.75" x14ac:dyDescent="0.3">
      <c r="A24" s="108">
        <v>20</v>
      </c>
      <c r="B24" s="106" t="s">
        <v>55</v>
      </c>
      <c r="C24" s="108">
        <v>34</v>
      </c>
      <c r="D24" s="106">
        <v>4286611215.7758002</v>
      </c>
      <c r="E24" s="106">
        <f>-225320835.94</f>
        <v>-225320835.94</v>
      </c>
      <c r="F24" s="106">
        <v>1743169379.0697999</v>
      </c>
      <c r="G24" s="106">
        <f t="shared" si="0"/>
        <v>5804459758.9055996</v>
      </c>
      <c r="H24" s="109">
        <v>20</v>
      </c>
    </row>
    <row r="25" spans="1:8" ht="18.75" x14ac:dyDescent="0.3">
      <c r="A25" s="108">
        <v>21</v>
      </c>
      <c r="B25" s="106" t="s">
        <v>56</v>
      </c>
      <c r="C25" s="108">
        <v>21</v>
      </c>
      <c r="D25" s="106">
        <v>2705311798.2986999</v>
      </c>
      <c r="E25" s="106">
        <f>-139168751.61</f>
        <v>-139168751.61000001</v>
      </c>
      <c r="F25" s="106">
        <v>1026481876.5329</v>
      </c>
      <c r="G25" s="106">
        <f t="shared" si="0"/>
        <v>3592624923.2215996</v>
      </c>
      <c r="H25" s="109">
        <v>21</v>
      </c>
    </row>
    <row r="26" spans="1:8" ht="18.75" x14ac:dyDescent="0.3">
      <c r="A26" s="108">
        <v>22</v>
      </c>
      <c r="B26" s="106" t="s">
        <v>57</v>
      </c>
      <c r="C26" s="108">
        <v>21</v>
      </c>
      <c r="D26" s="106">
        <v>2796137903.6132002</v>
      </c>
      <c r="E26" s="106">
        <f>-139168751.61</f>
        <v>-139168751.61000001</v>
      </c>
      <c r="F26" s="106">
        <v>1047062588.3329999</v>
      </c>
      <c r="G26" s="106">
        <f t="shared" si="0"/>
        <v>3704031740.3361998</v>
      </c>
      <c r="H26" s="109">
        <v>22</v>
      </c>
    </row>
    <row r="27" spans="1:8" ht="18.75" x14ac:dyDescent="0.3">
      <c r="A27" s="108">
        <v>23</v>
      </c>
      <c r="B27" s="106" t="s">
        <v>58</v>
      </c>
      <c r="C27" s="108">
        <v>16</v>
      </c>
      <c r="D27" s="106">
        <v>1978560448.0476999</v>
      </c>
      <c r="E27" s="106">
        <f>-106033334.56</f>
        <v>-106033334.56</v>
      </c>
      <c r="F27" s="106">
        <v>768425675.88759995</v>
      </c>
      <c r="G27" s="106">
        <f t="shared" si="0"/>
        <v>2640952789.3752999</v>
      </c>
      <c r="H27" s="109">
        <v>23</v>
      </c>
    </row>
    <row r="28" spans="1:8" ht="18.75" x14ac:dyDescent="0.3">
      <c r="A28" s="108">
        <v>24</v>
      </c>
      <c r="B28" s="106" t="s">
        <v>59</v>
      </c>
      <c r="C28" s="108">
        <v>20</v>
      </c>
      <c r="D28" s="106">
        <v>3370470181.2070999</v>
      </c>
      <c r="E28" s="106">
        <f>-132541668.2</f>
        <v>-132541668.2</v>
      </c>
      <c r="F28" s="106">
        <v>7649321433.1512003</v>
      </c>
      <c r="G28" s="106">
        <f t="shared" si="0"/>
        <v>10887249946.1583</v>
      </c>
      <c r="H28" s="109">
        <v>24</v>
      </c>
    </row>
    <row r="29" spans="1:8" ht="18.75" x14ac:dyDescent="0.3">
      <c r="A29" s="108">
        <v>25</v>
      </c>
      <c r="B29" s="106" t="s">
        <v>60</v>
      </c>
      <c r="C29" s="108">
        <v>13</v>
      </c>
      <c r="D29" s="106">
        <v>1765216933.2049999</v>
      </c>
      <c r="E29" s="106">
        <f>-86152084.33</f>
        <v>-86152084.329999998</v>
      </c>
      <c r="F29" s="106">
        <v>622737882.78190005</v>
      </c>
      <c r="G29" s="106">
        <f t="shared" si="0"/>
        <v>2301802731.6568999</v>
      </c>
      <c r="H29" s="109">
        <v>25</v>
      </c>
    </row>
    <row r="30" spans="1:8" ht="18.75" x14ac:dyDescent="0.3">
      <c r="A30" s="108">
        <v>26</v>
      </c>
      <c r="B30" s="106" t="s">
        <v>61</v>
      </c>
      <c r="C30" s="108">
        <v>25</v>
      </c>
      <c r="D30" s="106">
        <v>3267280379.5879998</v>
      </c>
      <c r="E30" s="106">
        <f>-165677085.25</f>
        <v>-165677085.25</v>
      </c>
      <c r="F30" s="106">
        <v>1240372444.6313</v>
      </c>
      <c r="G30" s="106">
        <f t="shared" si="0"/>
        <v>4341975738.9692993</v>
      </c>
      <c r="H30" s="109">
        <v>26</v>
      </c>
    </row>
    <row r="31" spans="1:8" ht="18.75" x14ac:dyDescent="0.3">
      <c r="A31" s="108">
        <v>27</v>
      </c>
      <c r="B31" s="106" t="s">
        <v>62</v>
      </c>
      <c r="C31" s="108">
        <v>20</v>
      </c>
      <c r="D31" s="106">
        <v>2330866009.5021</v>
      </c>
      <c r="E31" s="106">
        <f>-132541668.2</f>
        <v>-132541668.2</v>
      </c>
      <c r="F31" s="106">
        <v>1057503421.6797</v>
      </c>
      <c r="G31" s="106">
        <f t="shared" si="0"/>
        <v>3255827762.9818001</v>
      </c>
      <c r="H31" s="109">
        <v>27</v>
      </c>
    </row>
    <row r="32" spans="1:8" ht="18.75" x14ac:dyDescent="0.3">
      <c r="A32" s="108">
        <v>28</v>
      </c>
      <c r="B32" s="106" t="s">
        <v>63</v>
      </c>
      <c r="C32" s="108">
        <v>18</v>
      </c>
      <c r="D32" s="106">
        <v>2226124476.6939001</v>
      </c>
      <c r="E32" s="106">
        <f>-119287501.38</f>
        <v>-119287501.38</v>
      </c>
      <c r="F32" s="106">
        <v>937819370.2938</v>
      </c>
      <c r="G32" s="106">
        <f t="shared" si="0"/>
        <v>3044656345.6076999</v>
      </c>
      <c r="H32" s="109">
        <v>28</v>
      </c>
    </row>
    <row r="33" spans="1:10" ht="18.75" x14ac:dyDescent="0.3">
      <c r="A33" s="108">
        <v>29</v>
      </c>
      <c r="B33" s="106" t="s">
        <v>64</v>
      </c>
      <c r="C33" s="108">
        <v>30</v>
      </c>
      <c r="D33" s="106">
        <v>3015341887.2708998</v>
      </c>
      <c r="E33" s="106">
        <f>-198812502.3</f>
        <v>-198812502.30000001</v>
      </c>
      <c r="F33" s="106">
        <v>1310634614.8371999</v>
      </c>
      <c r="G33" s="106">
        <f t="shared" si="0"/>
        <v>4127163999.8080997</v>
      </c>
      <c r="H33" s="109">
        <v>29</v>
      </c>
    </row>
    <row r="34" spans="1:10" ht="18.75" x14ac:dyDescent="0.3">
      <c r="A34" s="108">
        <v>30</v>
      </c>
      <c r="B34" s="106" t="s">
        <v>65</v>
      </c>
      <c r="C34" s="108">
        <v>33</v>
      </c>
      <c r="D34" s="106">
        <v>3803618520.7533998</v>
      </c>
      <c r="E34" s="106">
        <f>-218693752.53</f>
        <v>-218693752.53</v>
      </c>
      <c r="F34" s="106">
        <v>1879751081.9712</v>
      </c>
      <c r="G34" s="106">
        <f t="shared" si="0"/>
        <v>5464675850.1945992</v>
      </c>
      <c r="H34" s="109">
        <v>30</v>
      </c>
    </row>
    <row r="35" spans="1:10" ht="18.75" x14ac:dyDescent="0.3">
      <c r="A35" s="108">
        <v>31</v>
      </c>
      <c r="B35" s="106" t="s">
        <v>66</v>
      </c>
      <c r="C35" s="108">
        <v>17</v>
      </c>
      <c r="D35" s="106">
        <v>2384359181.0777998</v>
      </c>
      <c r="E35" s="106">
        <f>-112660417.97</f>
        <v>-112660417.97</v>
      </c>
      <c r="F35" s="106">
        <v>893467023.1408</v>
      </c>
      <c r="G35" s="106">
        <f t="shared" si="0"/>
        <v>3165165786.2486</v>
      </c>
      <c r="H35" s="109">
        <v>31</v>
      </c>
    </row>
    <row r="36" spans="1:10" ht="18.75" x14ac:dyDescent="0.3">
      <c r="A36" s="108">
        <v>32</v>
      </c>
      <c r="B36" s="106" t="s">
        <v>67</v>
      </c>
      <c r="C36" s="108">
        <v>23</v>
      </c>
      <c r="D36" s="106">
        <v>2955545386.4264998</v>
      </c>
      <c r="E36" s="106">
        <f>-152422918.43</f>
        <v>-152422918.43000001</v>
      </c>
      <c r="F36" s="106">
        <v>1586656431.7646</v>
      </c>
      <c r="G36" s="106">
        <f t="shared" si="0"/>
        <v>4389778899.7610998</v>
      </c>
      <c r="H36" s="109">
        <v>32</v>
      </c>
    </row>
    <row r="37" spans="1:10" ht="18.75" x14ac:dyDescent="0.3">
      <c r="A37" s="108">
        <v>33</v>
      </c>
      <c r="B37" s="106" t="s">
        <v>68</v>
      </c>
      <c r="C37" s="108">
        <v>23</v>
      </c>
      <c r="D37" s="106">
        <v>2976691651.4308</v>
      </c>
      <c r="E37" s="106">
        <f>-152422918.43</f>
        <v>-152422918.43000001</v>
      </c>
      <c r="F37" s="106">
        <v>1130445635.0436001</v>
      </c>
      <c r="G37" s="106">
        <f t="shared" si="0"/>
        <v>3954714368.0444002</v>
      </c>
      <c r="H37" s="109">
        <v>33</v>
      </c>
    </row>
    <row r="38" spans="1:10" ht="18.75" x14ac:dyDescent="0.3">
      <c r="A38" s="108">
        <v>34</v>
      </c>
      <c r="B38" s="106" t="s">
        <v>69</v>
      </c>
      <c r="C38" s="108">
        <v>16</v>
      </c>
      <c r="D38" s="106">
        <v>2231040351.4517999</v>
      </c>
      <c r="E38" s="106">
        <f>-106033334.56</f>
        <v>-106033334.56</v>
      </c>
      <c r="F38" s="106">
        <v>753274684.2191</v>
      </c>
      <c r="G38" s="106">
        <f t="shared" si="0"/>
        <v>2878281701.1108999</v>
      </c>
      <c r="H38" s="109">
        <v>34</v>
      </c>
    </row>
    <row r="39" spans="1:10" ht="18.75" x14ac:dyDescent="0.3">
      <c r="A39" s="108">
        <v>35</v>
      </c>
      <c r="B39" s="106" t="s">
        <v>70</v>
      </c>
      <c r="C39" s="108">
        <v>17</v>
      </c>
      <c r="D39" s="106">
        <v>2243115550.8456001</v>
      </c>
      <c r="E39" s="106">
        <f>-112660417.97</f>
        <v>-112660417.97</v>
      </c>
      <c r="F39" s="106">
        <v>817408756.47590005</v>
      </c>
      <c r="G39" s="106">
        <f t="shared" si="0"/>
        <v>2947863889.3515</v>
      </c>
      <c r="H39" s="109">
        <v>35</v>
      </c>
    </row>
    <row r="40" spans="1:10" ht="18.75" x14ac:dyDescent="0.3">
      <c r="A40" s="108">
        <v>36</v>
      </c>
      <c r="B40" s="106" t="s">
        <v>71</v>
      </c>
      <c r="C40" s="108">
        <v>14</v>
      </c>
      <c r="D40" s="106">
        <v>2026804848.2837999</v>
      </c>
      <c r="E40" s="106">
        <f>-92779167.74</f>
        <v>-92779167.739999995</v>
      </c>
      <c r="F40" s="106">
        <v>793734536.79009998</v>
      </c>
      <c r="G40" s="106">
        <f t="shared" si="0"/>
        <v>2727760217.3339</v>
      </c>
      <c r="H40" s="109">
        <v>36</v>
      </c>
    </row>
    <row r="41" spans="1:10" ht="18.75" x14ac:dyDescent="0.3">
      <c r="A41" s="108">
        <v>37</v>
      </c>
      <c r="B41" s="106" t="s">
        <v>903</v>
      </c>
      <c r="C41" s="108">
        <v>6</v>
      </c>
      <c r="D41" s="106">
        <v>895177442.19850004</v>
      </c>
      <c r="E41" s="106">
        <f>-39762500.46</f>
        <v>-39762500.460000001</v>
      </c>
      <c r="F41" s="106">
        <v>2427340578.6134</v>
      </c>
      <c r="G41" s="106">
        <f t="shared" si="0"/>
        <v>3282755520.3519001</v>
      </c>
      <c r="H41" s="109">
        <v>37</v>
      </c>
    </row>
    <row r="42" spans="1:10" ht="19.5" x14ac:dyDescent="0.35">
      <c r="A42" s="108"/>
      <c r="B42" s="110" t="s">
        <v>904</v>
      </c>
      <c r="C42" s="106"/>
      <c r="D42" s="111">
        <f>SUM(D5:D41)</f>
        <v>98521615106.387299</v>
      </c>
      <c r="E42" s="111">
        <f t="shared" ref="E42:G42" si="1">SUM(E5:E41)</f>
        <v>-5145948586.6298018</v>
      </c>
      <c r="F42" s="111">
        <f t="shared" si="1"/>
        <v>48899917004.405106</v>
      </c>
      <c r="G42" s="111">
        <f t="shared" si="1"/>
        <v>142275583524.1626</v>
      </c>
      <c r="H42" s="109"/>
    </row>
    <row r="43" spans="1:10" ht="18.75" x14ac:dyDescent="0.3">
      <c r="A43" s="143"/>
      <c r="B43" s="143"/>
      <c r="C43" s="143"/>
      <c r="D43" s="143"/>
      <c r="E43" s="143"/>
      <c r="F43" s="143"/>
      <c r="G43" s="143"/>
      <c r="H43" s="143"/>
      <c r="J43" s="29"/>
    </row>
    <row r="44" spans="1:10" x14ac:dyDescent="0.2">
      <c r="A44" s="144"/>
      <c r="B44" s="144"/>
      <c r="C44" s="144"/>
      <c r="D44" s="144"/>
      <c r="E44" s="144"/>
      <c r="F44" s="144"/>
      <c r="G44" s="144"/>
      <c r="H44" s="144"/>
      <c r="J44" s="28"/>
    </row>
    <row r="45" spans="1:10" ht="23.25" x14ac:dyDescent="0.35">
      <c r="A45" s="141"/>
      <c r="B45" s="141"/>
      <c r="C45" s="141"/>
      <c r="D45" s="141"/>
      <c r="E45" s="141"/>
      <c r="F45" s="141"/>
      <c r="G45" s="141"/>
      <c r="H45" s="141"/>
      <c r="I45" s="29"/>
    </row>
    <row r="47" spans="1:10" x14ac:dyDescent="0.2">
      <c r="G47" s="29"/>
    </row>
  </sheetData>
  <mergeCells count="4">
    <mergeCell ref="A45:H45"/>
    <mergeCell ref="A1:H1"/>
    <mergeCell ref="A43:H43"/>
    <mergeCell ref="A44:H44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Sum &amp; FG</vt:lpstr>
      <vt:lpstr>SG Details</vt:lpstr>
      <vt:lpstr>LGC Details</vt:lpstr>
      <vt:lpstr>SUM SUM</vt:lpstr>
      <vt:lpstr>acctmonth</vt:lpstr>
      <vt:lpstr>previuosmonth</vt:lpstr>
      <vt:lpstr>'SG Details'!Print_Area</vt:lpstr>
      <vt:lpstr>'SUM SUM'!Print_Area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Emuesiri Ojo</cp:lastModifiedBy>
  <cp:lastPrinted>2020-10-19T09:19:22Z</cp:lastPrinted>
  <dcterms:created xsi:type="dcterms:W3CDTF">2003-11-12T08:54:16Z</dcterms:created>
  <dcterms:modified xsi:type="dcterms:W3CDTF">2020-10-27T15:05:40Z</dcterms:modified>
</cp:coreProperties>
</file>